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vrommatis\Desktop\4η τροποποίηση ΠΑΑ 2014-2020\"/>
    </mc:Choice>
  </mc:AlternateContent>
  <bookViews>
    <workbookView xWindow="0" yWindow="0" windowWidth="28800" windowHeight="12330"/>
  </bookViews>
  <sheets>
    <sheet name="table 3 additional contribution" sheetId="1" r:id="rId1"/>
    <sheet name="EU contribution" sheetId="3" r:id="rId2"/>
  </sheets>
  <externalReferences>
    <externalReference r:id="rId3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1">'[1]Annex 1 A1 P4'!#REF!</definedName>
    <definedName name="Measureslist">'[1]Annex 1 A1 P4'!#REF!</definedName>
    <definedName name="Measureslist2" localSheetId="1">'[1]Annex 1 A1 P4'!#REF!</definedName>
    <definedName name="Measureslist2">'[1]Annex 1 A1 P4'!#REF!</definedName>
    <definedName name="_xlnm.Print_Area" localSheetId="1">'EU contribution'!$A$1:$X$62</definedName>
    <definedName name="_xlnm.Print_Area" localSheetId="0">'table 3 additional contribution'!$A$1:$X$62</definedName>
    <definedName name="RDPMSlist">'[1]technical sheet AEM typology'!$E$2:$E$119</definedName>
    <definedName name="yesnolist">'[1]technical sheet AEM typology'!$C$3:$C$4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3" l="1"/>
  <c r="J44" i="1"/>
  <c r="H11" i="1"/>
  <c r="L6" i="3" l="1"/>
  <c r="O11" i="1"/>
  <c r="I11" i="1"/>
  <c r="O44" i="1"/>
  <c r="H44" i="1"/>
  <c r="I15" i="1"/>
  <c r="J8" i="1"/>
  <c r="O6" i="1"/>
  <c r="O4" i="1"/>
  <c r="X56" i="1" l="1"/>
  <c r="H62" i="3" l="1"/>
  <c r="W57" i="3"/>
  <c r="L44" i="3"/>
  <c r="L40" i="3"/>
  <c r="L41" i="3"/>
  <c r="L39" i="3"/>
  <c r="L34" i="3"/>
  <c r="L32" i="3"/>
  <c r="L31" i="3"/>
  <c r="L29" i="3"/>
  <c r="L25" i="3"/>
  <c r="L24" i="3"/>
  <c r="I15" i="3"/>
  <c r="V18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17" i="3"/>
  <c r="T1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22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4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1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I5" i="3"/>
  <c r="I6" i="3"/>
  <c r="I7" i="3"/>
  <c r="I8" i="3"/>
  <c r="I9" i="3"/>
  <c r="I10" i="3"/>
  <c r="I12" i="3"/>
  <c r="I13" i="3"/>
  <c r="I14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4" i="3"/>
  <c r="O5" i="3"/>
  <c r="L4" i="3"/>
  <c r="J4" i="3"/>
  <c r="I4" i="3"/>
  <c r="H5" i="3"/>
  <c r="H6" i="3"/>
  <c r="H4" i="3"/>
  <c r="O61" i="1"/>
  <c r="H62" i="1" l="1"/>
  <c r="W11" i="3" l="1"/>
  <c r="W60" i="3" s="1"/>
  <c r="W13" i="3"/>
  <c r="W50" i="3" l="1"/>
  <c r="W44" i="3"/>
  <c r="W64" i="3" s="1"/>
  <c r="W44" i="1"/>
  <c r="W13" i="1" l="1"/>
  <c r="R60" i="3" l="1"/>
  <c r="R62" i="3" s="1"/>
  <c r="W5" i="1"/>
  <c r="W35" i="3"/>
  <c r="W34" i="3"/>
  <c r="W34" i="1"/>
  <c r="W35" i="1"/>
  <c r="W45" i="3"/>
  <c r="W47" i="3"/>
  <c r="W46" i="3"/>
  <c r="H60" i="3"/>
  <c r="F60" i="3"/>
  <c r="W29" i="3"/>
  <c r="X29" i="3" s="1"/>
  <c r="W27" i="3"/>
  <c r="X27" i="3" s="1"/>
  <c r="W22" i="3"/>
  <c r="V60" i="3"/>
  <c r="W17" i="3"/>
  <c r="Q60" i="3"/>
  <c r="W9" i="3"/>
  <c r="E60" i="3"/>
  <c r="T60" i="3"/>
  <c r="S60" i="3"/>
  <c r="S62" i="3" s="1"/>
  <c r="K60" i="3"/>
  <c r="G60" i="3"/>
  <c r="W55" i="3"/>
  <c r="W54" i="3"/>
  <c r="W53" i="3"/>
  <c r="W52" i="3"/>
  <c r="W49" i="3"/>
  <c r="W48" i="3"/>
  <c r="W43" i="3"/>
  <c r="W42" i="3"/>
  <c r="X42" i="3" s="1"/>
  <c r="W41" i="3"/>
  <c r="W40" i="3"/>
  <c r="W39" i="3"/>
  <c r="W38" i="3"/>
  <c r="W37" i="3"/>
  <c r="W36" i="3"/>
  <c r="W33" i="3"/>
  <c r="W32" i="3"/>
  <c r="W31" i="3"/>
  <c r="W30" i="3"/>
  <c r="W28" i="3"/>
  <c r="W26" i="3"/>
  <c r="W25" i="3"/>
  <c r="W24" i="3"/>
  <c r="W23" i="3"/>
  <c r="W21" i="3"/>
  <c r="W20" i="3"/>
  <c r="W19" i="3"/>
  <c r="W18" i="3"/>
  <c r="W12" i="3"/>
  <c r="W18" i="1"/>
  <c r="U60" i="3"/>
  <c r="W51" i="3"/>
  <c r="W8" i="3"/>
  <c r="H60" i="1"/>
  <c r="N60" i="1"/>
  <c r="P60" i="1"/>
  <c r="Q60" i="1"/>
  <c r="Q62" i="1" s="1"/>
  <c r="R60" i="1"/>
  <c r="R62" i="1" s="1"/>
  <c r="S60" i="1"/>
  <c r="S62" i="1" s="1"/>
  <c r="T60" i="1"/>
  <c r="U60" i="1"/>
  <c r="V60" i="1"/>
  <c r="M60" i="1"/>
  <c r="L60" i="1"/>
  <c r="L62" i="1" s="1"/>
  <c r="K60" i="1"/>
  <c r="J60" i="1"/>
  <c r="G60" i="1"/>
  <c r="F60" i="1"/>
  <c r="E60" i="1"/>
  <c r="W15" i="1"/>
  <c r="X15" i="1" s="1"/>
  <c r="W9" i="1"/>
  <c r="W12" i="1"/>
  <c r="W19" i="1"/>
  <c r="W20" i="1"/>
  <c r="W21" i="1"/>
  <c r="W22" i="1"/>
  <c r="W23" i="1"/>
  <c r="W24" i="1"/>
  <c r="W25" i="1"/>
  <c r="W26" i="1"/>
  <c r="X26" i="1" s="1"/>
  <c r="W27" i="1"/>
  <c r="X27" i="1" s="1"/>
  <c r="W28" i="1"/>
  <c r="W29" i="1"/>
  <c r="X28" i="1" s="1"/>
  <c r="W30" i="1"/>
  <c r="W31" i="1"/>
  <c r="W32" i="1"/>
  <c r="W33" i="1"/>
  <c r="W36" i="1"/>
  <c r="W37" i="1"/>
  <c r="W38" i="1"/>
  <c r="W39" i="1"/>
  <c r="W40" i="1"/>
  <c r="W41" i="1"/>
  <c r="W42" i="1"/>
  <c r="X42" i="1" s="1"/>
  <c r="W43" i="1"/>
  <c r="W45" i="1"/>
  <c r="W46" i="1"/>
  <c r="W47" i="1"/>
  <c r="W48" i="1"/>
  <c r="W51" i="1"/>
  <c r="X51" i="1" s="1"/>
  <c r="W53" i="1"/>
  <c r="W54" i="1"/>
  <c r="W55" i="1"/>
  <c r="W17" i="1"/>
  <c r="W11" i="1"/>
  <c r="W8" i="1"/>
  <c r="X7" i="1" s="1"/>
  <c r="I60" i="1"/>
  <c r="I62" i="1" s="1"/>
  <c r="X45" i="1" l="1"/>
  <c r="W56" i="3"/>
  <c r="X56" i="3" s="1"/>
  <c r="Q62" i="3"/>
  <c r="X58" i="1"/>
  <c r="W58" i="3"/>
  <c r="X7" i="3"/>
  <c r="X45" i="3"/>
  <c r="X33" i="3"/>
  <c r="W5" i="3"/>
  <c r="L60" i="3"/>
  <c r="X31" i="3"/>
  <c r="X31" i="1"/>
  <c r="X33" i="1"/>
  <c r="X38" i="1"/>
  <c r="P60" i="3"/>
  <c r="X49" i="3"/>
  <c r="F66" i="3"/>
  <c r="X38" i="3"/>
  <c r="W15" i="3"/>
  <c r="X15" i="3" s="1"/>
  <c r="X17" i="3"/>
  <c r="X17" i="1"/>
  <c r="X21" i="3"/>
  <c r="X21" i="1"/>
  <c r="X10" i="1"/>
  <c r="L62" i="3" l="1"/>
  <c r="X58" i="3"/>
  <c r="I61" i="3"/>
  <c r="X10" i="3"/>
  <c r="X60" i="3" s="1"/>
  <c r="I60" i="3" l="1"/>
  <c r="J60" i="3"/>
  <c r="I62" i="3" l="1"/>
  <c r="O6" i="3"/>
  <c r="W6" i="3" s="1"/>
  <c r="W6" i="1"/>
  <c r="Z6" i="1" s="1"/>
  <c r="O60" i="1" l="1"/>
  <c r="O62" i="1" s="1"/>
  <c r="O4" i="3"/>
  <c r="W4" i="1"/>
  <c r="X3" i="1" l="1"/>
  <c r="W60" i="1"/>
  <c r="W4" i="3"/>
  <c r="O60" i="3"/>
  <c r="O62" i="3" l="1"/>
  <c r="L66" i="3"/>
  <c r="G66" i="3"/>
  <c r="G75" i="3" s="1"/>
  <c r="X3" i="3"/>
  <c r="N66" i="3" l="1"/>
</calcChain>
</file>

<file path=xl/comments1.xml><?xml version="1.0" encoding="utf-8"?>
<comments xmlns="http://schemas.openxmlformats.org/spreadsheetml/2006/main">
  <authors>
    <author>user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αφαίρεση 1.500.000 πάνε 2Α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αφαίρεση 3.045.000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αφαίρεση 300.000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αφαίρεση 150.000 πάνε 2Α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αφαίρεση 75.000</t>
        </r>
      </text>
    </comment>
  </commentList>
</comments>
</file>

<file path=xl/sharedStrings.xml><?xml version="1.0" encoding="utf-8"?>
<sst xmlns="http://schemas.openxmlformats.org/spreadsheetml/2006/main" count="273" uniqueCount="140">
  <si>
    <t>cooperation</t>
  </si>
  <si>
    <t>art 35</t>
  </si>
  <si>
    <t>animal welfare</t>
  </si>
  <si>
    <t>art 33</t>
  </si>
  <si>
    <t>Natura 2000 and Water Framework Directive payments</t>
  </si>
  <si>
    <t>art 30</t>
  </si>
  <si>
    <t>organic farming</t>
  </si>
  <si>
    <t>art 29</t>
  </si>
  <si>
    <t>setting up of producer groups and organisations</t>
  </si>
  <si>
    <t>art 27</t>
  </si>
  <si>
    <t>investments in forest area development and improvement of the viability of forests</t>
  </si>
  <si>
    <t>art 21</t>
  </si>
  <si>
    <t>basic services and village renewal in rural areas</t>
  </si>
  <si>
    <t>art 20</t>
  </si>
  <si>
    <t>farm and business development</t>
  </si>
  <si>
    <t>art 19</t>
  </si>
  <si>
    <t>investments in physical assets</t>
  </si>
  <si>
    <t>art 17</t>
  </si>
  <si>
    <t>quality schemes for agricultural products and foodstuffs</t>
  </si>
  <si>
    <t>art 16</t>
  </si>
  <si>
    <t>knowledge transfer and information actions</t>
  </si>
  <si>
    <t>art 14</t>
  </si>
  <si>
    <t>payments to areas facing natural or other specific constraints</t>
  </si>
  <si>
    <t>art 31</t>
  </si>
  <si>
    <t>6c</t>
  </si>
  <si>
    <t>6b</t>
  </si>
  <si>
    <t>6a</t>
  </si>
  <si>
    <t>5e</t>
  </si>
  <si>
    <t>5d</t>
  </si>
  <si>
    <t>5c</t>
  </si>
  <si>
    <t>5b</t>
  </si>
  <si>
    <t>5a</t>
  </si>
  <si>
    <t>4c</t>
  </si>
  <si>
    <t>4b</t>
  </si>
  <si>
    <t>4a</t>
  </si>
  <si>
    <t>3b</t>
  </si>
  <si>
    <t>3a</t>
  </si>
  <si>
    <t>2b</t>
  </si>
  <si>
    <t>2a</t>
  </si>
  <si>
    <t>1c</t>
  </si>
  <si>
    <t>1b</t>
  </si>
  <si>
    <t>1a</t>
  </si>
  <si>
    <t>code</t>
  </si>
  <si>
    <t>Measure</t>
  </si>
  <si>
    <t>P6</t>
  </si>
  <si>
    <t>P5</t>
  </si>
  <si>
    <t>P4</t>
  </si>
  <si>
    <t>P3</t>
  </si>
  <si>
    <t>P2</t>
  </si>
  <si>
    <t>P1</t>
  </si>
  <si>
    <t>Codification of measures</t>
  </si>
  <si>
    <t>1.1</t>
  </si>
  <si>
    <t>1.2</t>
  </si>
  <si>
    <t>1.3</t>
  </si>
  <si>
    <t>support for vocational training and skills acquisition actions</t>
  </si>
  <si>
    <t>support for demonstration projects/information actions</t>
  </si>
  <si>
    <t>Support for short-term farm and forest management exchange as well as farm and forest visits</t>
  </si>
  <si>
    <t>TOTAL</t>
  </si>
  <si>
    <t>3.1</t>
  </si>
  <si>
    <t>3.2</t>
  </si>
  <si>
    <t>Support for new participation in quality schemes</t>
  </si>
  <si>
    <t>Support for information and promotion activities implemented by groups of producers in the internal market</t>
  </si>
  <si>
    <t xml:space="preserve">4.1 </t>
  </si>
  <si>
    <t>Support for investments in agriculture holdings</t>
  </si>
  <si>
    <t>4.2</t>
  </si>
  <si>
    <t>Support for investments in processing/marketing and/or development of agriculture products</t>
  </si>
  <si>
    <t xml:space="preserve">4.3 </t>
  </si>
  <si>
    <t>Support for investments in infastracture related to development, modernisation or adaptation of agriculture and forestry</t>
  </si>
  <si>
    <t>6.1</t>
  </si>
  <si>
    <t>Business start up aid for young farmers</t>
  </si>
  <si>
    <t>support for investments in broadband infrastructure</t>
  </si>
  <si>
    <t>7.4</t>
  </si>
  <si>
    <t>support for investments in the setting-up, improvement or expansion of localbasic services for the rural population</t>
  </si>
  <si>
    <t>7.5</t>
  </si>
  <si>
    <t>support for investments for public use in recreational infrastructure, tourist information and small scale tourim infrastructure</t>
  </si>
  <si>
    <t>8.1</t>
  </si>
  <si>
    <t>9.1</t>
  </si>
  <si>
    <t>art 28</t>
  </si>
  <si>
    <t>agri - environment climate</t>
  </si>
  <si>
    <t>10.1</t>
  </si>
  <si>
    <t>setting up of producer groups and organisation in the tagruculture and forestry sectos</t>
  </si>
  <si>
    <t>payment for agri-environment climate commitments</t>
  </si>
  <si>
    <t>11.1</t>
  </si>
  <si>
    <t>11.2</t>
  </si>
  <si>
    <t>payment to convert to organic farming practices and methods</t>
  </si>
  <si>
    <t>payment to maintain to organic farming practices and methods</t>
  </si>
  <si>
    <t>12.1</t>
  </si>
  <si>
    <t>compensation payment for Natura 2000 agricultural areas</t>
  </si>
  <si>
    <t>compensation payment for Natura 2000 forest areas</t>
  </si>
  <si>
    <t>compensation payment for agricultural areas included in river basin management plans</t>
  </si>
  <si>
    <t>13.1,</t>
  </si>
  <si>
    <t>13.2</t>
  </si>
  <si>
    <t>13.3</t>
  </si>
  <si>
    <t>compensation payment in mountain areas</t>
  </si>
  <si>
    <t>compensation payment for other areas affected by specific constraints</t>
  </si>
  <si>
    <t>compensation payment per ha of UAA in areas with specific constraints</t>
  </si>
  <si>
    <t>payment for animal welfare</t>
  </si>
  <si>
    <t>16.2</t>
  </si>
  <si>
    <t>support for pilot projects</t>
  </si>
  <si>
    <t>support for the development of new products, practices, processes and technologies</t>
  </si>
  <si>
    <t>16.4</t>
  </si>
  <si>
    <t>support for horizontal and vertical co-operation among supply chain acor for the establishment and development of short sypply chains and local markets</t>
  </si>
  <si>
    <t>support for promotion activities in a local context relating to the development of short supply chains and local markets</t>
  </si>
  <si>
    <t>art 42-44</t>
  </si>
  <si>
    <t>LEADER</t>
  </si>
  <si>
    <t>19.2</t>
  </si>
  <si>
    <t>Support for implementation of operations under the LDS</t>
  </si>
  <si>
    <t>19.3</t>
  </si>
  <si>
    <t>Support for cooperation</t>
  </si>
  <si>
    <t>19.4</t>
  </si>
  <si>
    <t>Support for running and animation cost</t>
  </si>
  <si>
    <t xml:space="preserve">20.1 </t>
  </si>
  <si>
    <t>Support for prepatation and implementation of the programme</t>
  </si>
  <si>
    <t>art 52</t>
  </si>
  <si>
    <t>Technical assistance</t>
  </si>
  <si>
    <t>20.2</t>
  </si>
  <si>
    <t>support for set up and running of the NRN</t>
  </si>
  <si>
    <t>~</t>
  </si>
  <si>
    <t>Early retirement</t>
  </si>
  <si>
    <t>support for afforestation/creation of woodland establishment cost -22-</t>
  </si>
  <si>
    <t>support for afforestation/creation of woodland maintenance/income foregone premium per ha - 22-</t>
  </si>
  <si>
    <t>support for prevention and restoration of damage to forests from forest fires and natural disasters -24-</t>
  </si>
  <si>
    <t>support for investments improving the resilience and enviromental value as well as the mitigatin potential of forest ecosystem -25-</t>
  </si>
  <si>
    <t>12.2</t>
  </si>
  <si>
    <t>12.3</t>
  </si>
  <si>
    <t>Total per Focus Area</t>
  </si>
  <si>
    <t>Ποσοστό επι του συνολικού προϋπολογισμου</t>
  </si>
  <si>
    <t>support for investments in small scales infrastructure</t>
  </si>
  <si>
    <t>Ποσό ενίσχυσης για τους στόχους που αφορούν την Κλιματική Αλλαγή</t>
  </si>
  <si>
    <t>Ποσοστό ενίσχυσης για τα Μέτρα που αναφέρονται στο Αρθρο 59 σημ 6 του ΕΚ 1305/2013</t>
  </si>
  <si>
    <t>Ευρωπαϊκοί πόροι</t>
  </si>
  <si>
    <t>Ευρωπαϊκοί Πόροι</t>
  </si>
  <si>
    <t>Ποσοστό επί του συνολικού προϋπολογισμού</t>
  </si>
  <si>
    <t>Σύνολο ανα Μέτρο</t>
  </si>
  <si>
    <t>16.1</t>
  </si>
  <si>
    <t>19.1</t>
  </si>
  <si>
    <t xml:space="preserve">
support for the establishment and operation of operational groups of the EIP for agricultural productivity and sustainability</t>
  </si>
  <si>
    <t xml:space="preserve">Preparatory support </t>
  </si>
  <si>
    <t>Αρχική Κατανομή</t>
  </si>
  <si>
    <t>Ποσοστό μεταβολής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</si>
</sst>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#,##0\ _€"/>
    <numFmt numFmtId="166" formatCode="#,##0.00\ &quot;€&quot;"/>
  </numFmts>
  <fonts count="2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  <charset val="161"/>
    </font>
    <font>
      <sz val="9"/>
      <name val="Arial"/>
      <family val="2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  <charset val="161"/>
    </font>
    <font>
      <b/>
      <i/>
      <sz val="12"/>
      <name val="Arial"/>
      <family val="2"/>
    </font>
    <font>
      <sz val="9"/>
      <name val="Arial"/>
      <family val="2"/>
    </font>
    <font>
      <b/>
      <sz val="11"/>
      <name val="Arial"/>
      <family val="2"/>
      <charset val="161"/>
    </font>
    <font>
      <sz val="8"/>
      <name val="Arial"/>
      <family val="2"/>
      <charset val="161"/>
    </font>
    <font>
      <sz val="9"/>
      <color rgb="FFFF000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</cellStyleXfs>
  <cellXfs count="387">
    <xf numFmtId="0" fontId="0" fillId="0" borderId="0" xfId="0"/>
    <xf numFmtId="0" fontId="1" fillId="0" borderId="0" xfId="1" applyAlignment="1">
      <alignment vertical="center" wrapText="1"/>
    </xf>
    <xf numFmtId="0" fontId="1" fillId="0" borderId="0" xfId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5" xfId="1" applyBorder="1" applyAlignment="1">
      <alignment horizontal="left" vertical="center"/>
    </xf>
    <xf numFmtId="0" fontId="2" fillId="0" borderId="10" xfId="1" applyFont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1" fillId="0" borderId="17" xfId="1" applyBorder="1" applyAlignment="1">
      <alignment horizontal="left" vertical="center" wrapText="1"/>
    </xf>
    <xf numFmtId="0" fontId="1" fillId="0" borderId="19" xfId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2" fillId="0" borderId="16" xfId="1" applyFont="1" applyBorder="1" applyAlignment="1">
      <alignment horizontal="left"/>
    </xf>
    <xf numFmtId="0" fontId="2" fillId="0" borderId="17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28" xfId="1" applyFont="1" applyBorder="1" applyAlignment="1">
      <alignment horizontal="left"/>
    </xf>
    <xf numFmtId="0" fontId="2" fillId="0" borderId="29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165" fontId="6" fillId="0" borderId="9" xfId="1" applyNumberFormat="1" applyFont="1" applyBorder="1" applyAlignment="1">
      <alignment vertical="center" wrapText="1"/>
    </xf>
    <xf numFmtId="165" fontId="6" fillId="0" borderId="8" xfId="1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5" fontId="6" fillId="0" borderId="3" xfId="1" applyNumberFormat="1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0" fontId="1" fillId="0" borderId="13" xfId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5" fillId="0" borderId="30" xfId="1" applyFont="1" applyBorder="1" applyAlignment="1">
      <alignment horizontal="left" vertical="center" wrapText="1"/>
    </xf>
    <xf numFmtId="165" fontId="6" fillId="0" borderId="15" xfId="1" applyNumberFormat="1" applyFont="1" applyBorder="1" applyAlignment="1">
      <alignment vertical="center" wrapText="1"/>
    </xf>
    <xf numFmtId="165" fontId="6" fillId="0" borderId="14" xfId="1" applyNumberFormat="1" applyFont="1" applyBorder="1" applyAlignment="1">
      <alignment vertical="center" wrapText="1"/>
    </xf>
    <xf numFmtId="165" fontId="6" fillId="0" borderId="13" xfId="1" applyNumberFormat="1" applyFont="1" applyBorder="1" applyAlignment="1">
      <alignment vertical="center" wrapText="1"/>
    </xf>
    <xf numFmtId="0" fontId="1" fillId="0" borderId="7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34" xfId="1" applyBorder="1" applyAlignment="1">
      <alignment horizontal="left" vertical="center" wrapText="1"/>
    </xf>
    <xf numFmtId="0" fontId="1" fillId="0" borderId="35" xfId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165" fontId="6" fillId="0" borderId="36" xfId="1" applyNumberFormat="1" applyFont="1" applyBorder="1" applyAlignment="1">
      <alignment vertical="center" wrapText="1"/>
    </xf>
    <xf numFmtId="165" fontId="6" fillId="0" borderId="37" xfId="1" applyNumberFormat="1" applyFont="1" applyBorder="1" applyAlignment="1">
      <alignment vertical="center" wrapText="1"/>
    </xf>
    <xf numFmtId="165" fontId="6" fillId="0" borderId="34" xfId="1" applyNumberFormat="1" applyFont="1" applyBorder="1" applyAlignment="1">
      <alignment vertical="center" wrapText="1"/>
    </xf>
    <xf numFmtId="0" fontId="1" fillId="0" borderId="40" xfId="1" applyBorder="1" applyAlignment="1">
      <alignment horizontal="left" vertical="center" wrapText="1"/>
    </xf>
    <xf numFmtId="0" fontId="2" fillId="0" borderId="41" xfId="1" applyFont="1" applyBorder="1" applyAlignment="1">
      <alignment horizontal="left" vertical="center" wrapText="1"/>
    </xf>
    <xf numFmtId="0" fontId="5" fillId="0" borderId="42" xfId="1" applyFont="1" applyBorder="1" applyAlignment="1">
      <alignment horizontal="left" vertical="center" wrapText="1"/>
    </xf>
    <xf numFmtId="165" fontId="6" fillId="0" borderId="43" xfId="1" applyNumberFormat="1" applyFont="1" applyBorder="1" applyAlignment="1">
      <alignment vertical="center" wrapText="1"/>
    </xf>
    <xf numFmtId="165" fontId="6" fillId="0" borderId="44" xfId="1" applyNumberFormat="1" applyFont="1" applyBorder="1" applyAlignment="1">
      <alignment vertical="center" wrapText="1"/>
    </xf>
    <xf numFmtId="165" fontId="6" fillId="0" borderId="40" xfId="1" applyNumberFormat="1" applyFont="1" applyBorder="1" applyAlignment="1">
      <alignment vertical="center" wrapText="1"/>
    </xf>
    <xf numFmtId="165" fontId="6" fillId="0" borderId="14" xfId="1" applyNumberFormat="1" applyFont="1" applyBorder="1" applyAlignment="1">
      <alignment horizontal="center" vertical="center" wrapText="1"/>
    </xf>
    <xf numFmtId="165" fontId="6" fillId="0" borderId="30" xfId="1" applyNumberFormat="1" applyFont="1" applyBorder="1" applyAlignment="1">
      <alignment horizontal="center" vertical="center" wrapText="1"/>
    </xf>
    <xf numFmtId="165" fontId="6" fillId="0" borderId="46" xfId="1" applyNumberFormat="1" applyFont="1" applyBorder="1" applyAlignment="1">
      <alignment horizontal="center" vertical="center" wrapText="1"/>
    </xf>
    <xf numFmtId="165" fontId="6" fillId="0" borderId="10" xfId="1" applyNumberFormat="1" applyFont="1" applyBorder="1" applyAlignment="1">
      <alignment vertical="center" wrapText="1"/>
    </xf>
    <xf numFmtId="165" fontId="6" fillId="0" borderId="19" xfId="1" applyNumberFormat="1" applyFont="1" applyBorder="1" applyAlignment="1">
      <alignment vertical="center" wrapText="1"/>
    </xf>
    <xf numFmtId="165" fontId="6" fillId="0" borderId="12" xfId="1" applyNumberFormat="1" applyFont="1" applyBorder="1" applyAlignment="1">
      <alignment vertical="center" wrapText="1"/>
    </xf>
    <xf numFmtId="165" fontId="6" fillId="0" borderId="11" xfId="1" applyNumberFormat="1" applyFont="1" applyBorder="1" applyAlignment="1">
      <alignment vertical="center" wrapText="1"/>
    </xf>
    <xf numFmtId="165" fontId="6" fillId="0" borderId="31" xfId="1" applyNumberFormat="1" applyFont="1" applyBorder="1" applyAlignment="1">
      <alignment vertical="center" wrapText="1"/>
    </xf>
    <xf numFmtId="165" fontId="6" fillId="0" borderId="33" xfId="1" applyNumberFormat="1" applyFont="1" applyBorder="1" applyAlignment="1">
      <alignment vertical="center" wrapText="1"/>
    </xf>
    <xf numFmtId="165" fontId="7" fillId="0" borderId="0" xfId="1" applyNumberFormat="1" applyFont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165" fontId="6" fillId="0" borderId="23" xfId="1" applyNumberFormat="1" applyFont="1" applyBorder="1" applyAlignment="1">
      <alignment vertical="center" wrapText="1"/>
    </xf>
    <xf numFmtId="165" fontId="6" fillId="0" borderId="22" xfId="1" applyNumberFormat="1" applyFont="1" applyBorder="1" applyAlignment="1">
      <alignment vertical="center" wrapText="1"/>
    </xf>
    <xf numFmtId="165" fontId="6" fillId="0" borderId="21" xfId="1" applyNumberFormat="1" applyFont="1" applyBorder="1" applyAlignment="1">
      <alignment vertical="center" wrapText="1"/>
    </xf>
    <xf numFmtId="165" fontId="6" fillId="0" borderId="20" xfId="1" applyNumberFormat="1" applyFont="1" applyBorder="1" applyAlignment="1">
      <alignment vertical="center" wrapText="1"/>
    </xf>
    <xf numFmtId="0" fontId="2" fillId="0" borderId="5" xfId="1" applyFont="1" applyBorder="1" applyAlignment="1">
      <alignment horizontal="left" vertical="center" wrapText="1"/>
    </xf>
    <xf numFmtId="165" fontId="6" fillId="0" borderId="5" xfId="1" applyNumberFormat="1" applyFont="1" applyBorder="1" applyAlignment="1">
      <alignment vertical="center" wrapText="1"/>
    </xf>
    <xf numFmtId="0" fontId="4" fillId="0" borderId="5" xfId="1" applyFont="1" applyBorder="1" applyAlignment="1">
      <alignment horizontal="right" vertical="center" wrapText="1"/>
    </xf>
    <xf numFmtId="165" fontId="8" fillId="0" borderId="5" xfId="1" applyNumberFormat="1" applyFont="1" applyBorder="1" applyAlignment="1">
      <alignment vertical="center" wrapText="1"/>
    </xf>
    <xf numFmtId="9" fontId="6" fillId="0" borderId="21" xfId="1" applyNumberFormat="1" applyFont="1" applyBorder="1" applyAlignment="1">
      <alignment vertical="center" wrapText="1"/>
    </xf>
    <xf numFmtId="165" fontId="10" fillId="0" borderId="3" xfId="1" applyNumberFormat="1" applyFont="1" applyBorder="1" applyAlignment="1">
      <alignment vertical="center" wrapText="1"/>
    </xf>
    <xf numFmtId="165" fontId="10" fillId="0" borderId="2" xfId="1" applyNumberFormat="1" applyFont="1" applyBorder="1" applyAlignment="1">
      <alignment vertical="center" wrapText="1"/>
    </xf>
    <xf numFmtId="165" fontId="10" fillId="0" borderId="19" xfId="1" applyNumberFormat="1" applyFont="1" applyBorder="1" applyAlignment="1">
      <alignment vertical="center" wrapText="1"/>
    </xf>
    <xf numFmtId="165" fontId="10" fillId="0" borderId="15" xfId="1" applyNumberFormat="1" applyFont="1" applyBorder="1" applyAlignment="1">
      <alignment vertical="center" wrapText="1"/>
    </xf>
    <xf numFmtId="165" fontId="10" fillId="0" borderId="14" xfId="1" applyNumberFormat="1" applyFont="1" applyBorder="1" applyAlignment="1">
      <alignment vertical="center" wrapText="1"/>
    </xf>
    <xf numFmtId="165" fontId="10" fillId="0" borderId="12" xfId="1" applyNumberFormat="1" applyFont="1" applyBorder="1" applyAlignment="1">
      <alignment vertical="center" wrapText="1"/>
    </xf>
    <xf numFmtId="165" fontId="8" fillId="0" borderId="0" xfId="1" applyNumberFormat="1" applyFont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0" fontId="1" fillId="4" borderId="5" xfId="1" applyFill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2" fontId="9" fillId="6" borderId="55" xfId="1" applyNumberFormat="1" applyFont="1" applyFill="1" applyBorder="1" applyAlignment="1">
      <alignment horizontal="center" vertical="center" wrapText="1"/>
    </xf>
    <xf numFmtId="165" fontId="12" fillId="6" borderId="55" xfId="1" applyNumberFormat="1" applyFont="1" applyFill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165" fontId="8" fillId="0" borderId="61" xfId="1" applyNumberFormat="1" applyFont="1" applyBorder="1" applyAlignment="1">
      <alignment horizontal="center" vertical="center"/>
    </xf>
    <xf numFmtId="165" fontId="8" fillId="0" borderId="63" xfId="1" applyNumberFormat="1" applyFont="1" applyBorder="1" applyAlignment="1">
      <alignment horizontal="center"/>
    </xf>
    <xf numFmtId="0" fontId="1" fillId="0" borderId="64" xfId="1" applyBorder="1" applyAlignment="1">
      <alignment vertical="center" wrapText="1"/>
    </xf>
    <xf numFmtId="165" fontId="8" fillId="0" borderId="65" xfId="1" applyNumberFormat="1" applyFont="1" applyBorder="1" applyAlignment="1">
      <alignment horizontal="center" vertical="center" wrapText="1"/>
    </xf>
    <xf numFmtId="0" fontId="1" fillId="0" borderId="66" xfId="1" applyBorder="1" applyAlignment="1">
      <alignment vertical="center" wrapText="1"/>
    </xf>
    <xf numFmtId="0" fontId="1" fillId="0" borderId="68" xfId="1" applyBorder="1" applyAlignment="1">
      <alignment vertical="center" wrapText="1"/>
    </xf>
    <xf numFmtId="0" fontId="1" fillId="0" borderId="70" xfId="1" applyBorder="1" applyAlignment="1">
      <alignment vertical="center" wrapText="1"/>
    </xf>
    <xf numFmtId="0" fontId="1" fillId="0" borderId="71" xfId="1" applyBorder="1" applyAlignment="1">
      <alignment vertical="center" wrapText="1"/>
    </xf>
    <xf numFmtId="0" fontId="1" fillId="0" borderId="64" xfId="1" applyBorder="1" applyAlignment="1">
      <alignment horizontal="center" vertical="center" wrapText="1"/>
    </xf>
    <xf numFmtId="0" fontId="1" fillId="0" borderId="70" xfId="1" applyBorder="1" applyAlignment="1">
      <alignment horizontal="center" vertical="center" wrapText="1"/>
    </xf>
    <xf numFmtId="0" fontId="1" fillId="0" borderId="71" xfId="1" applyBorder="1" applyAlignment="1">
      <alignment horizontal="center" vertical="center" wrapText="1"/>
    </xf>
    <xf numFmtId="0" fontId="1" fillId="0" borderId="72" xfId="1" applyBorder="1" applyAlignment="1">
      <alignment vertical="center" wrapText="1"/>
    </xf>
    <xf numFmtId="0" fontId="1" fillId="0" borderId="74" xfId="1" applyBorder="1" applyAlignment="1">
      <alignment vertical="center" wrapText="1"/>
    </xf>
    <xf numFmtId="0" fontId="1" fillId="0" borderId="50" xfId="1" applyBorder="1" applyAlignment="1">
      <alignment vertical="center" wrapText="1"/>
    </xf>
    <xf numFmtId="0" fontId="1" fillId="0" borderId="51" xfId="1" applyBorder="1" applyAlignment="1">
      <alignment horizontal="left" vertical="center" wrapText="1"/>
    </xf>
    <xf numFmtId="0" fontId="2" fillId="0" borderId="76" xfId="1" applyFont="1" applyBorder="1" applyAlignment="1">
      <alignment horizontal="left" vertical="center" wrapText="1"/>
    </xf>
    <xf numFmtId="0" fontId="8" fillId="2" borderId="77" xfId="1" applyFont="1" applyFill="1" applyBorder="1" applyAlignment="1">
      <alignment horizontal="left" vertical="center" wrapText="1"/>
    </xf>
    <xf numFmtId="165" fontId="8" fillId="2" borderId="78" xfId="1" applyNumberFormat="1" applyFont="1" applyFill="1" applyBorder="1" applyAlignment="1">
      <alignment vertical="center" wrapText="1"/>
    </xf>
    <xf numFmtId="165" fontId="8" fillId="2" borderId="79" xfId="1" applyNumberFormat="1" applyFont="1" applyFill="1" applyBorder="1" applyAlignment="1">
      <alignment vertical="center" wrapText="1"/>
    </xf>
    <xf numFmtId="165" fontId="8" fillId="0" borderId="80" xfId="1" applyNumberFormat="1" applyFont="1" applyBorder="1" applyAlignment="1">
      <alignment horizontal="center" vertical="center" wrapText="1"/>
    </xf>
    <xf numFmtId="0" fontId="1" fillId="4" borderId="81" xfId="1" applyFill="1" applyBorder="1" applyAlignment="1">
      <alignment horizontal="center" vertical="center"/>
    </xf>
    <xf numFmtId="0" fontId="1" fillId="4" borderId="82" xfId="1" applyFill="1" applyBorder="1" applyAlignment="1">
      <alignment vertical="center" wrapText="1"/>
    </xf>
    <xf numFmtId="165" fontId="1" fillId="4" borderId="82" xfId="1" applyNumberFormat="1" applyFill="1" applyBorder="1" applyAlignment="1">
      <alignment vertical="center" wrapText="1"/>
    </xf>
    <xf numFmtId="165" fontId="1" fillId="4" borderId="86" xfId="1" applyNumberFormat="1" applyFill="1" applyBorder="1" applyAlignment="1">
      <alignment vertical="center" wrapText="1"/>
    </xf>
    <xf numFmtId="0" fontId="2" fillId="4" borderId="82" xfId="1" applyFont="1" applyFill="1" applyBorder="1" applyAlignment="1">
      <alignment horizontal="center"/>
    </xf>
    <xf numFmtId="9" fontId="6" fillId="0" borderId="55" xfId="1" applyNumberFormat="1" applyFont="1" applyBorder="1" applyAlignment="1">
      <alignment horizontal="center" vertical="center" wrapText="1"/>
    </xf>
    <xf numFmtId="165" fontId="6" fillId="0" borderId="55" xfId="1" applyNumberFormat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left" vertical="center" wrapText="1"/>
    </xf>
    <xf numFmtId="165" fontId="6" fillId="0" borderId="37" xfId="1" applyNumberFormat="1" applyFont="1" applyBorder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6" fillId="0" borderId="90" xfId="1" applyNumberFormat="1" applyFont="1" applyBorder="1" applyAlignment="1">
      <alignment horizontal="center" vertical="center" wrapText="1"/>
    </xf>
    <xf numFmtId="0" fontId="1" fillId="4" borderId="83" xfId="1" applyFill="1" applyBorder="1" applyAlignment="1">
      <alignment vertical="center" wrapText="1"/>
    </xf>
    <xf numFmtId="165" fontId="7" fillId="0" borderId="55" xfId="1" applyNumberFormat="1" applyFont="1" applyBorder="1" applyAlignment="1">
      <alignment horizontal="center" vertical="center" wrapText="1"/>
    </xf>
    <xf numFmtId="0" fontId="1" fillId="8" borderId="55" xfId="1" applyFill="1" applyBorder="1" applyAlignment="1">
      <alignment horizontal="left" vertical="center" wrapText="1"/>
    </xf>
    <xf numFmtId="165" fontId="1" fillId="0" borderId="55" xfId="1" applyNumberFormat="1" applyBorder="1" applyAlignment="1">
      <alignment vertical="center" wrapText="1"/>
    </xf>
    <xf numFmtId="10" fontId="1" fillId="0" borderId="0" xfId="1" applyNumberFormat="1" applyAlignment="1">
      <alignment vertical="center" wrapText="1"/>
    </xf>
    <xf numFmtId="10" fontId="1" fillId="0" borderId="0" xfId="1" applyNumberFormat="1" applyAlignment="1">
      <alignment horizontal="left" vertical="center" wrapText="1"/>
    </xf>
    <xf numFmtId="10" fontId="7" fillId="0" borderId="0" xfId="1" applyNumberFormat="1" applyFont="1" applyAlignment="1">
      <alignment horizontal="center" vertical="center" wrapText="1"/>
    </xf>
    <xf numFmtId="0" fontId="1" fillId="0" borderId="31" xfId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5" fontId="6" fillId="0" borderId="0" xfId="1" applyNumberFormat="1" applyFont="1" applyAlignment="1">
      <alignment vertical="center" wrapText="1"/>
    </xf>
    <xf numFmtId="0" fontId="1" fillId="0" borderId="0" xfId="1" applyAlignment="1">
      <alignment horizontal="center" vertical="center" wrapText="1"/>
    </xf>
    <xf numFmtId="165" fontId="6" fillId="0" borderId="62" xfId="1" applyNumberFormat="1" applyFont="1" applyBorder="1" applyAlignment="1">
      <alignment vertical="center" wrapText="1"/>
    </xf>
    <xf numFmtId="165" fontId="6" fillId="0" borderId="84" xfId="1" applyNumberFormat="1" applyFont="1" applyBorder="1" applyAlignment="1">
      <alignment vertical="center" wrapText="1"/>
    </xf>
    <xf numFmtId="2" fontId="9" fillId="0" borderId="84" xfId="1" applyNumberFormat="1" applyFont="1" applyBorder="1" applyAlignment="1">
      <alignment horizontal="center" vertical="center" wrapText="1"/>
    </xf>
    <xf numFmtId="165" fontId="6" fillId="0" borderId="97" xfId="1" applyNumberFormat="1" applyFont="1" applyBorder="1" applyAlignment="1">
      <alignment vertical="center" wrapText="1"/>
    </xf>
    <xf numFmtId="2" fontId="1" fillId="0" borderId="84" xfId="1" applyNumberFormat="1" applyBorder="1" applyAlignment="1">
      <alignment horizontal="center" vertical="center" wrapText="1"/>
    </xf>
    <xf numFmtId="10" fontId="1" fillId="8" borderId="99" xfId="1" applyNumberFormat="1" applyFill="1" applyBorder="1" applyAlignment="1">
      <alignment horizontal="left" vertical="center" wrapText="1"/>
    </xf>
    <xf numFmtId="10" fontId="1" fillId="0" borderId="99" xfId="1" applyNumberFormat="1" applyBorder="1" applyAlignment="1">
      <alignment vertical="center" wrapText="1"/>
    </xf>
    <xf numFmtId="10" fontId="7" fillId="0" borderId="99" xfId="1" applyNumberFormat="1" applyFont="1" applyBorder="1" applyAlignment="1">
      <alignment horizontal="center" vertical="center" wrapText="1"/>
    </xf>
    <xf numFmtId="10" fontId="1" fillId="0" borderId="98" xfId="1" applyNumberFormat="1" applyBorder="1" applyAlignment="1">
      <alignment vertical="center" wrapText="1"/>
    </xf>
    <xf numFmtId="10" fontId="1" fillId="0" borderId="98" xfId="1" applyNumberFormat="1" applyBorder="1" applyAlignment="1">
      <alignment horizontal="left" vertical="center" wrapText="1"/>
    </xf>
    <xf numFmtId="10" fontId="1" fillId="0" borderId="98" xfId="1" applyNumberFormat="1" applyBorder="1" applyAlignment="1">
      <alignment horizontal="center" vertical="center" wrapText="1"/>
    </xf>
    <xf numFmtId="10" fontId="7" fillId="0" borderId="98" xfId="1" applyNumberFormat="1" applyFont="1" applyBorder="1" applyAlignment="1">
      <alignment horizontal="center" vertical="center" wrapText="1"/>
    </xf>
    <xf numFmtId="0" fontId="1" fillId="4" borderId="90" xfId="1" applyFill="1" applyBorder="1" applyAlignment="1">
      <alignment vertical="center" wrapText="1"/>
    </xf>
    <xf numFmtId="0" fontId="1" fillId="0" borderId="21" xfId="1" applyBorder="1" applyAlignment="1">
      <alignment vertical="center" wrapText="1"/>
    </xf>
    <xf numFmtId="165" fontId="8" fillId="0" borderId="21" xfId="1" applyNumberFormat="1" applyFont="1" applyBorder="1" applyAlignment="1">
      <alignment horizontal="center" vertical="center" wrapText="1"/>
    </xf>
    <xf numFmtId="0" fontId="1" fillId="4" borderId="20" xfId="1" applyFill="1" applyBorder="1" applyAlignment="1">
      <alignment vertical="center" wrapText="1"/>
    </xf>
    <xf numFmtId="165" fontId="8" fillId="2" borderId="91" xfId="1" applyNumberFormat="1" applyFont="1" applyFill="1" applyBorder="1" applyAlignment="1">
      <alignment vertical="center" wrapText="1"/>
    </xf>
    <xf numFmtId="165" fontId="8" fillId="2" borderId="92" xfId="1" applyNumberFormat="1" applyFont="1" applyFill="1" applyBorder="1" applyAlignment="1">
      <alignment vertical="center" wrapText="1"/>
    </xf>
    <xf numFmtId="165" fontId="8" fillId="2" borderId="93" xfId="1" applyNumberFormat="1" applyFont="1" applyFill="1" applyBorder="1" applyAlignment="1">
      <alignment vertical="center" wrapText="1"/>
    </xf>
    <xf numFmtId="165" fontId="6" fillId="0" borderId="54" xfId="1" applyNumberFormat="1" applyFont="1" applyBorder="1" applyAlignment="1">
      <alignment vertical="center" wrapText="1"/>
    </xf>
    <xf numFmtId="165" fontId="19" fillId="0" borderId="87" xfId="1" applyNumberFormat="1" applyFont="1" applyBorder="1" applyAlignment="1">
      <alignment horizontal="center" vertical="center"/>
    </xf>
    <xf numFmtId="165" fontId="19" fillId="3" borderId="49" xfId="1" applyNumberFormat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17" fillId="0" borderId="18" xfId="1" applyFont="1" applyBorder="1" applyAlignment="1">
      <alignment horizontal="left"/>
    </xf>
    <xf numFmtId="0" fontId="17" fillId="0" borderId="17" xfId="1" applyFont="1" applyBorder="1" applyAlignment="1">
      <alignment horizontal="left"/>
    </xf>
    <xf numFmtId="0" fontId="17" fillId="0" borderId="28" xfId="1" applyFont="1" applyBorder="1" applyAlignment="1">
      <alignment horizontal="left"/>
    </xf>
    <xf numFmtId="0" fontId="17" fillId="0" borderId="16" xfId="1" applyFont="1" applyBorder="1" applyAlignment="1">
      <alignment horizontal="left"/>
    </xf>
    <xf numFmtId="165" fontId="19" fillId="0" borderId="28" xfId="1" applyNumberFormat="1" applyFont="1" applyBorder="1" applyAlignment="1">
      <alignment horizontal="center"/>
    </xf>
    <xf numFmtId="165" fontId="19" fillId="3" borderId="88" xfId="1" applyNumberFormat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8" fillId="0" borderId="64" xfId="1" applyFont="1" applyBorder="1" applyAlignment="1">
      <alignment vertical="center" wrapText="1"/>
    </xf>
    <xf numFmtId="0" fontId="18" fillId="0" borderId="7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left" vertical="center" wrapText="1"/>
    </xf>
    <xf numFmtId="165" fontId="21" fillId="0" borderId="9" xfId="1" applyNumberFormat="1" applyFont="1" applyBorder="1" applyAlignment="1">
      <alignment vertical="center" wrapText="1"/>
    </xf>
    <xf numFmtId="165" fontId="21" fillId="0" borderId="8" xfId="1" applyNumberFormat="1" applyFont="1" applyBorder="1" applyAlignment="1">
      <alignment vertical="center" wrapText="1"/>
    </xf>
    <xf numFmtId="165" fontId="21" fillId="0" borderId="10" xfId="1" applyNumberFormat="1" applyFont="1" applyBorder="1" applyAlignment="1">
      <alignment vertical="center" wrapText="1"/>
    </xf>
    <xf numFmtId="165" fontId="21" fillId="0" borderId="11" xfId="1" applyNumberFormat="1" applyFont="1" applyBorder="1" applyAlignment="1">
      <alignment vertical="center" wrapText="1"/>
    </xf>
    <xf numFmtId="165" fontId="21" fillId="0" borderId="7" xfId="1" applyNumberFormat="1" applyFont="1" applyBorder="1" applyAlignment="1">
      <alignment vertical="center" wrapText="1"/>
    </xf>
    <xf numFmtId="0" fontId="18" fillId="0" borderId="10" xfId="1" applyFont="1" applyBorder="1" applyAlignment="1">
      <alignment vertical="center" wrapText="1"/>
    </xf>
    <xf numFmtId="165" fontId="22" fillId="0" borderId="8" xfId="1" applyNumberFormat="1" applyFont="1" applyBorder="1" applyAlignment="1">
      <alignment horizontal="center" vertical="center" wrapText="1"/>
    </xf>
    <xf numFmtId="165" fontId="22" fillId="3" borderId="89" xfId="1" applyNumberFormat="1" applyFont="1" applyFill="1" applyBorder="1" applyAlignment="1">
      <alignment vertical="center" wrapText="1"/>
    </xf>
    <xf numFmtId="0" fontId="18" fillId="0" borderId="66" xfId="1" applyFont="1" applyBorder="1" applyAlignment="1">
      <alignment vertical="center" wrapText="1"/>
    </xf>
    <xf numFmtId="0" fontId="18" fillId="0" borderId="1" xfId="1" applyFont="1" applyBorder="1" applyAlignment="1">
      <alignment horizontal="left" vertical="center" wrapText="1"/>
    </xf>
    <xf numFmtId="0" fontId="17" fillId="0" borderId="19" xfId="1" applyFont="1" applyBorder="1" applyAlignment="1">
      <alignment horizontal="left" vertical="center" wrapText="1"/>
    </xf>
    <xf numFmtId="165" fontId="24" fillId="0" borderId="3" xfId="1" applyNumberFormat="1" applyFont="1" applyBorder="1" applyAlignment="1">
      <alignment vertical="center" wrapText="1"/>
    </xf>
    <xf numFmtId="165" fontId="24" fillId="0" borderId="2" xfId="1" applyNumberFormat="1" applyFont="1" applyBorder="1" applyAlignment="1">
      <alignment vertical="center" wrapText="1"/>
    </xf>
    <xf numFmtId="165" fontId="21" fillId="0" borderId="23" xfId="1" applyNumberFormat="1" applyFont="1" applyBorder="1" applyAlignment="1">
      <alignment vertical="center" wrapText="1"/>
    </xf>
    <xf numFmtId="165" fontId="21" fillId="0" borderId="1" xfId="1" applyNumberFormat="1" applyFont="1" applyBorder="1" applyAlignment="1">
      <alignment vertical="center" wrapText="1"/>
    </xf>
    <xf numFmtId="164" fontId="18" fillId="0" borderId="19" xfId="1" applyNumberFormat="1" applyFont="1" applyBorder="1" applyAlignment="1">
      <alignment vertical="center" wrapText="1"/>
    </xf>
    <xf numFmtId="165" fontId="22" fillId="0" borderId="2" xfId="1" applyNumberFormat="1" applyFont="1" applyBorder="1" applyAlignment="1">
      <alignment horizontal="center" vertical="center" wrapText="1"/>
    </xf>
    <xf numFmtId="165" fontId="22" fillId="3" borderId="73" xfId="1" applyNumberFormat="1" applyFont="1" applyFill="1" applyBorder="1" applyAlignment="1">
      <alignment vertical="center" wrapText="1"/>
    </xf>
    <xf numFmtId="0" fontId="18" fillId="0" borderId="68" xfId="1" applyFont="1" applyBorder="1" applyAlignment="1">
      <alignment vertical="center" wrapText="1"/>
    </xf>
    <xf numFmtId="0" fontId="18" fillId="0" borderId="13" xfId="1" applyFont="1" applyBorder="1" applyAlignment="1">
      <alignment horizontal="left" vertical="center" wrapText="1"/>
    </xf>
    <xf numFmtId="0" fontId="17" fillId="0" borderId="12" xfId="1" applyFont="1" applyBorder="1" applyAlignment="1">
      <alignment horizontal="left" vertical="center" wrapText="1"/>
    </xf>
    <xf numFmtId="165" fontId="24" fillId="0" borderId="15" xfId="1" applyNumberFormat="1" applyFont="1" applyBorder="1" applyAlignment="1">
      <alignment vertical="center" wrapText="1"/>
    </xf>
    <xf numFmtId="165" fontId="24" fillId="0" borderId="14" xfId="1" applyNumberFormat="1" applyFont="1" applyBorder="1" applyAlignment="1">
      <alignment vertical="center" wrapText="1"/>
    </xf>
    <xf numFmtId="165" fontId="21" fillId="0" borderId="13" xfId="1" applyNumberFormat="1" applyFont="1" applyBorder="1" applyAlignment="1">
      <alignment vertical="center" wrapText="1"/>
    </xf>
    <xf numFmtId="164" fontId="18" fillId="0" borderId="12" xfId="1" applyNumberFormat="1" applyFont="1" applyBorder="1" applyAlignment="1">
      <alignment vertical="center" wrapText="1"/>
    </xf>
    <xf numFmtId="165" fontId="22" fillId="0" borderId="14" xfId="1" applyNumberFormat="1" applyFont="1" applyBorder="1" applyAlignment="1">
      <alignment horizontal="center" vertical="center" wrapText="1"/>
    </xf>
    <xf numFmtId="165" fontId="22" fillId="3" borderId="67" xfId="1" applyNumberFormat="1" applyFont="1" applyFill="1" applyBorder="1" applyAlignment="1">
      <alignment vertical="center" wrapText="1"/>
    </xf>
    <xf numFmtId="0" fontId="18" fillId="0" borderId="70" xfId="1" applyFont="1" applyBorder="1" applyAlignment="1">
      <alignment vertical="center" wrapText="1"/>
    </xf>
    <xf numFmtId="0" fontId="18" fillId="0" borderId="5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165" fontId="21" fillId="0" borderId="3" xfId="1" applyNumberFormat="1" applyFont="1" applyBorder="1" applyAlignment="1">
      <alignment vertical="center" wrapText="1"/>
    </xf>
    <xf numFmtId="165" fontId="21" fillId="0" borderId="2" xfId="1" applyNumberFormat="1" applyFont="1" applyBorder="1" applyAlignment="1">
      <alignment vertical="center" wrapText="1"/>
    </xf>
    <xf numFmtId="0" fontId="18" fillId="0" borderId="19" xfId="1" applyFont="1" applyBorder="1" applyAlignment="1">
      <alignment vertical="center" wrapText="1"/>
    </xf>
    <xf numFmtId="0" fontId="18" fillId="0" borderId="71" xfId="1" applyFont="1" applyBorder="1" applyAlignment="1">
      <alignment vertical="center" wrapText="1"/>
    </xf>
    <xf numFmtId="0" fontId="18" fillId="0" borderId="17" xfId="1" applyFont="1" applyBorder="1" applyAlignment="1">
      <alignment horizontal="left" vertical="center" wrapText="1"/>
    </xf>
    <xf numFmtId="0" fontId="17" fillId="0" borderId="16" xfId="1" applyFont="1" applyBorder="1" applyAlignment="1">
      <alignment horizontal="left" vertical="center" wrapText="1"/>
    </xf>
    <xf numFmtId="165" fontId="21" fillId="0" borderId="15" xfId="1" applyNumberFormat="1" applyFont="1" applyBorder="1" applyAlignment="1">
      <alignment vertical="center" wrapText="1"/>
    </xf>
    <xf numFmtId="165" fontId="21" fillId="0" borderId="14" xfId="1" applyNumberFormat="1" applyFont="1" applyBorder="1" applyAlignment="1">
      <alignment vertical="center" wrapText="1"/>
    </xf>
    <xf numFmtId="0" fontId="18" fillId="0" borderId="12" xfId="1" applyFont="1" applyBorder="1" applyAlignment="1">
      <alignment vertical="center" wrapText="1"/>
    </xf>
    <xf numFmtId="0" fontId="18" fillId="0" borderId="7" xfId="1" applyFont="1" applyBorder="1" applyAlignment="1">
      <alignment horizontal="left" vertical="center"/>
    </xf>
    <xf numFmtId="165" fontId="22" fillId="3" borderId="88" xfId="1" applyNumberFormat="1" applyFont="1" applyFill="1" applyBorder="1" applyAlignment="1">
      <alignment horizontal="center" vertical="center" wrapText="1"/>
    </xf>
    <xf numFmtId="0" fontId="18" fillId="0" borderId="17" xfId="1" applyFont="1" applyBorder="1" applyAlignment="1">
      <alignment horizontal="left" vertical="center"/>
    </xf>
    <xf numFmtId="165" fontId="18" fillId="0" borderId="19" xfId="1" applyNumberFormat="1" applyFont="1" applyBorder="1" applyAlignment="1">
      <alignment vertical="center" wrapText="1"/>
    </xf>
    <xf numFmtId="0" fontId="18" fillId="0" borderId="64" xfId="1" applyFont="1" applyBorder="1" applyAlignment="1">
      <alignment horizontal="center" vertical="center" wrapText="1"/>
    </xf>
    <xf numFmtId="0" fontId="18" fillId="0" borderId="70" xfId="1" applyFont="1" applyBorder="1" applyAlignment="1">
      <alignment horizontal="center" vertical="center" wrapText="1"/>
    </xf>
    <xf numFmtId="0" fontId="18" fillId="0" borderId="71" xfId="1" applyFont="1" applyBorder="1" applyAlignment="1">
      <alignment horizontal="center" vertical="center" wrapText="1"/>
    </xf>
    <xf numFmtId="0" fontId="18" fillId="0" borderId="72" xfId="1" applyFont="1" applyBorder="1" applyAlignment="1">
      <alignment vertical="center" wrapText="1"/>
    </xf>
    <xf numFmtId="0" fontId="18" fillId="0" borderId="34" xfId="1" applyFont="1" applyBorder="1" applyAlignment="1">
      <alignment horizontal="left" vertical="center" wrapText="1"/>
    </xf>
    <xf numFmtId="0" fontId="18" fillId="0" borderId="35" xfId="1" applyFont="1" applyBorder="1" applyAlignment="1">
      <alignment horizontal="left" vertical="center" wrapText="1"/>
    </xf>
    <xf numFmtId="165" fontId="21" fillId="0" borderId="36" xfId="1" applyNumberFormat="1" applyFont="1" applyBorder="1" applyAlignment="1">
      <alignment vertical="center" wrapText="1"/>
    </xf>
    <xf numFmtId="165" fontId="21" fillId="0" borderId="37" xfId="1" applyNumberFormat="1" applyFont="1" applyBorder="1" applyAlignment="1">
      <alignment vertical="center" wrapText="1"/>
    </xf>
    <xf numFmtId="165" fontId="21" fillId="0" borderId="34" xfId="1" applyNumberFormat="1" applyFont="1" applyBorder="1" applyAlignment="1">
      <alignment vertical="center" wrapText="1"/>
    </xf>
    <xf numFmtId="0" fontId="18" fillId="0" borderId="35" xfId="1" applyFont="1" applyBorder="1" applyAlignment="1">
      <alignment vertical="center" wrapText="1"/>
    </xf>
    <xf numFmtId="165" fontId="22" fillId="0" borderId="37" xfId="1" applyNumberFormat="1" applyFont="1" applyBorder="1" applyAlignment="1">
      <alignment horizontal="center" vertical="center" wrapText="1"/>
    </xf>
    <xf numFmtId="0" fontId="18" fillId="0" borderId="74" xfId="1" applyFont="1" applyBorder="1" applyAlignment="1">
      <alignment vertical="center" wrapText="1"/>
    </xf>
    <xf numFmtId="0" fontId="18" fillId="0" borderId="40" xfId="1" applyFont="1" applyBorder="1" applyAlignment="1">
      <alignment horizontal="left" vertical="center" wrapText="1"/>
    </xf>
    <xf numFmtId="0" fontId="17" fillId="0" borderId="41" xfId="1" applyFont="1" applyBorder="1" applyAlignment="1">
      <alignment horizontal="left" vertical="center" wrapText="1"/>
    </xf>
    <xf numFmtId="165" fontId="21" fillId="0" borderId="43" xfId="1" applyNumberFormat="1" applyFont="1" applyBorder="1" applyAlignment="1">
      <alignment vertical="center" wrapText="1"/>
    </xf>
    <xf numFmtId="165" fontId="21" fillId="0" borderId="44" xfId="1" applyNumberFormat="1" applyFont="1" applyBorder="1" applyAlignment="1">
      <alignment vertical="center" wrapText="1"/>
    </xf>
    <xf numFmtId="165" fontId="21" fillId="0" borderId="40" xfId="1" applyNumberFormat="1" applyFont="1" applyBorder="1" applyAlignment="1">
      <alignment vertical="center" wrapText="1"/>
    </xf>
    <xf numFmtId="0" fontId="18" fillId="0" borderId="41" xfId="1" applyFont="1" applyBorder="1" applyAlignment="1">
      <alignment vertical="center" wrapText="1"/>
    </xf>
    <xf numFmtId="165" fontId="22" fillId="0" borderId="44" xfId="1" applyNumberFormat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left" vertical="center" wrapText="1"/>
    </xf>
    <xf numFmtId="165" fontId="21" fillId="0" borderId="21" xfId="1" applyNumberFormat="1" applyFont="1" applyBorder="1" applyAlignment="1">
      <alignment vertical="center" wrapText="1"/>
    </xf>
    <xf numFmtId="165" fontId="21" fillId="0" borderId="24" xfId="1" applyNumberFormat="1" applyFont="1" applyBorder="1" applyAlignment="1">
      <alignment vertical="center" wrapText="1"/>
    </xf>
    <xf numFmtId="165" fontId="21" fillId="0" borderId="22" xfId="1" applyNumberFormat="1" applyFont="1" applyBorder="1" applyAlignment="1">
      <alignment vertical="center" wrapText="1"/>
    </xf>
    <xf numFmtId="165" fontId="22" fillId="3" borderId="89" xfId="1" applyNumberFormat="1" applyFont="1" applyFill="1" applyBorder="1" applyAlignment="1">
      <alignment horizontal="center" vertical="center" wrapText="1"/>
    </xf>
    <xf numFmtId="165" fontId="21" fillId="0" borderId="2" xfId="1" applyNumberFormat="1" applyFont="1" applyBorder="1" applyAlignment="1">
      <alignment horizontal="center" vertical="center" wrapText="1"/>
    </xf>
    <xf numFmtId="165" fontId="21" fillId="0" borderId="21" xfId="1" applyNumberFormat="1" applyFont="1" applyBorder="1" applyAlignment="1">
      <alignment horizontal="center" vertical="center" wrapText="1"/>
    </xf>
    <xf numFmtId="165" fontId="21" fillId="0" borderId="20" xfId="1" applyNumberFormat="1" applyFont="1" applyBorder="1" applyAlignment="1">
      <alignment horizontal="center" vertical="center" wrapText="1"/>
    </xf>
    <xf numFmtId="165" fontId="21" fillId="0" borderId="14" xfId="1" applyNumberFormat="1" applyFont="1" applyBorder="1" applyAlignment="1">
      <alignment horizontal="center" vertical="center" wrapText="1"/>
    </xf>
    <xf numFmtId="165" fontId="21" fillId="0" borderId="30" xfId="1" applyNumberFormat="1" applyFont="1" applyBorder="1" applyAlignment="1">
      <alignment horizontal="center" vertical="center" wrapText="1"/>
    </xf>
    <xf numFmtId="165" fontId="21" fillId="0" borderId="46" xfId="1" applyNumberFormat="1" applyFont="1" applyBorder="1" applyAlignment="1">
      <alignment horizontal="center" vertical="center" wrapText="1"/>
    </xf>
    <xf numFmtId="165" fontId="21" fillId="0" borderId="37" xfId="1" applyNumberFormat="1" applyFont="1" applyBorder="1" applyAlignment="1">
      <alignment horizontal="center" vertical="center" wrapText="1"/>
    </xf>
    <xf numFmtId="165" fontId="21" fillId="0" borderId="0" xfId="1" applyNumberFormat="1" applyFont="1" applyAlignment="1">
      <alignment horizontal="center" vertical="center" wrapText="1"/>
    </xf>
    <xf numFmtId="165" fontId="21" fillId="0" borderId="90" xfId="1" applyNumberFormat="1" applyFont="1" applyBorder="1" applyAlignment="1">
      <alignment horizontal="center" vertical="center" wrapText="1"/>
    </xf>
    <xf numFmtId="165" fontId="21" fillId="0" borderId="8" xfId="1" applyNumberFormat="1" applyFont="1" applyBorder="1" applyAlignment="1">
      <alignment horizontal="center" vertical="center" wrapText="1"/>
    </xf>
    <xf numFmtId="165" fontId="21" fillId="0" borderId="29" xfId="1" applyNumberFormat="1" applyFont="1" applyBorder="1" applyAlignment="1">
      <alignment horizontal="center" vertical="center" wrapText="1"/>
    </xf>
    <xf numFmtId="165" fontId="21" fillId="0" borderId="38" xfId="1" applyNumberFormat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/>
    </xf>
    <xf numFmtId="0" fontId="18" fillId="0" borderId="50" xfId="1" applyFont="1" applyBorder="1" applyAlignment="1">
      <alignment vertical="center" wrapText="1"/>
    </xf>
    <xf numFmtId="0" fontId="18" fillId="0" borderId="51" xfId="1" applyFont="1" applyBorder="1" applyAlignment="1">
      <alignment horizontal="left" vertical="center" wrapText="1"/>
    </xf>
    <xf numFmtId="0" fontId="17" fillId="0" borderId="76" xfId="1" applyFont="1" applyBorder="1" applyAlignment="1">
      <alignment horizontal="left" vertical="center" wrapText="1"/>
    </xf>
    <xf numFmtId="165" fontId="22" fillId="2" borderId="78" xfId="1" applyNumberFormat="1" applyFont="1" applyFill="1" applyBorder="1" applyAlignment="1">
      <alignment vertical="center" wrapText="1"/>
    </xf>
    <xf numFmtId="165" fontId="22" fillId="2" borderId="79" xfId="1" applyNumberFormat="1" applyFont="1" applyFill="1" applyBorder="1" applyAlignment="1">
      <alignment vertical="center" wrapText="1"/>
    </xf>
    <xf numFmtId="165" fontId="22" fillId="2" borderId="79" xfId="1" applyNumberFormat="1" applyFont="1" applyFill="1" applyBorder="1" applyAlignment="1">
      <alignment horizontal="center" vertical="center" wrapText="1"/>
    </xf>
    <xf numFmtId="165" fontId="22" fillId="3" borderId="52" xfId="1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 vertical="center" wrapText="1"/>
    </xf>
    <xf numFmtId="165" fontId="18" fillId="0" borderId="55" xfId="1" applyNumberFormat="1" applyFont="1" applyBorder="1" applyAlignment="1">
      <alignment vertical="center" wrapText="1"/>
    </xf>
    <xf numFmtId="165" fontId="19" fillId="0" borderId="55" xfId="1" applyNumberFormat="1" applyFont="1" applyBorder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10" fontId="18" fillId="0" borderId="0" xfId="1" applyNumberFormat="1" applyFont="1" applyAlignment="1">
      <alignment vertical="center" wrapText="1"/>
    </xf>
    <xf numFmtId="10" fontId="18" fillId="0" borderId="0" xfId="1" applyNumberFormat="1" applyFont="1" applyAlignment="1">
      <alignment horizontal="left" vertical="center" wrapText="1"/>
    </xf>
    <xf numFmtId="10" fontId="18" fillId="0" borderId="55" xfId="1" applyNumberFormat="1" applyFont="1" applyBorder="1" applyAlignment="1">
      <alignment vertical="center" wrapText="1"/>
    </xf>
    <xf numFmtId="10" fontId="19" fillId="0" borderId="55" xfId="1" applyNumberFormat="1" applyFont="1" applyBorder="1" applyAlignment="1">
      <alignment horizontal="center" vertical="center" wrapText="1"/>
    </xf>
    <xf numFmtId="10" fontId="19" fillId="0" borderId="0" xfId="1" applyNumberFormat="1" applyFont="1" applyAlignment="1">
      <alignment horizontal="center" vertical="center" wrapText="1"/>
    </xf>
    <xf numFmtId="165" fontId="19" fillId="3" borderId="0" xfId="1" applyNumberFormat="1" applyFont="1" applyFill="1" applyAlignment="1">
      <alignment horizontal="center" vertical="center" wrapText="1"/>
    </xf>
    <xf numFmtId="165" fontId="8" fillId="0" borderId="44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29" xfId="1" applyNumberFormat="1" applyFont="1" applyBorder="1" applyAlignment="1">
      <alignment horizontal="center" vertical="center" wrapText="1"/>
    </xf>
    <xf numFmtId="165" fontId="6" fillId="0" borderId="38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21" xfId="1" applyNumberFormat="1" applyFont="1" applyBorder="1" applyAlignment="1">
      <alignment horizontal="center" vertical="center" wrapText="1"/>
    </xf>
    <xf numFmtId="165" fontId="6" fillId="0" borderId="20" xfId="1" applyNumberFormat="1" applyFont="1" applyBorder="1" applyAlignment="1">
      <alignment horizontal="center" vertical="center" wrapText="1"/>
    </xf>
    <xf numFmtId="164" fontId="1" fillId="0" borderId="19" xfId="1" applyNumberFormat="1" applyFont="1" applyBorder="1" applyAlignment="1">
      <alignment vertical="center" wrapText="1"/>
    </xf>
    <xf numFmtId="165" fontId="25" fillId="0" borderId="67" xfId="1" applyNumberFormat="1" applyFont="1" applyBorder="1" applyAlignment="1">
      <alignment horizontal="center" vertical="center" wrapText="1"/>
    </xf>
    <xf numFmtId="164" fontId="1" fillId="0" borderId="12" xfId="1" applyNumberFormat="1" applyFont="1" applyBorder="1" applyAlignment="1">
      <alignment vertical="center" wrapText="1"/>
    </xf>
    <xf numFmtId="165" fontId="25" fillId="0" borderId="69" xfId="1" applyNumberFormat="1" applyFont="1" applyBorder="1" applyAlignment="1">
      <alignment horizontal="center" vertical="center" wrapText="1"/>
    </xf>
    <xf numFmtId="0" fontId="1" fillId="0" borderId="10" xfId="1" applyFont="1" applyBorder="1" applyAlignment="1">
      <alignment vertical="center" wrapText="1"/>
    </xf>
    <xf numFmtId="165" fontId="25" fillId="0" borderId="65" xfId="1" applyNumberFormat="1" applyFont="1" applyBorder="1" applyAlignment="1">
      <alignment horizontal="center" vertical="center" wrapText="1"/>
    </xf>
    <xf numFmtId="0" fontId="1" fillId="0" borderId="19" xfId="1" applyFont="1" applyBorder="1" applyAlignment="1">
      <alignment vertical="center" wrapText="1"/>
    </xf>
    <xf numFmtId="0" fontId="1" fillId="0" borderId="12" xfId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165" fontId="1" fillId="0" borderId="19" xfId="1" applyNumberFormat="1" applyFont="1" applyBorder="1" applyAlignment="1">
      <alignment vertical="center" wrapText="1"/>
    </xf>
    <xf numFmtId="0" fontId="1" fillId="0" borderId="35" xfId="1" applyFont="1" applyBorder="1" applyAlignment="1">
      <alignment vertical="center" wrapText="1"/>
    </xf>
    <xf numFmtId="165" fontId="25" fillId="0" borderId="73" xfId="1" applyNumberFormat="1" applyFont="1" applyBorder="1" applyAlignment="1">
      <alignment horizontal="center" vertical="center" wrapText="1"/>
    </xf>
    <xf numFmtId="0" fontId="1" fillId="0" borderId="41" xfId="1" applyFont="1" applyBorder="1" applyAlignment="1">
      <alignment vertical="center" wrapText="1"/>
    </xf>
    <xf numFmtId="165" fontId="25" fillId="0" borderId="75" xfId="1" applyNumberFormat="1" applyFont="1" applyBorder="1" applyAlignment="1">
      <alignment horizontal="center" vertical="center" wrapText="1"/>
    </xf>
    <xf numFmtId="165" fontId="8" fillId="0" borderId="14" xfId="1" applyNumberFormat="1" applyFont="1" applyBorder="1" applyAlignment="1">
      <alignment horizontal="center" vertical="center" wrapText="1"/>
    </xf>
    <xf numFmtId="165" fontId="18" fillId="0" borderId="0" xfId="1" applyNumberFormat="1" applyFont="1" applyAlignment="1">
      <alignment vertical="center" wrapText="1"/>
    </xf>
    <xf numFmtId="165" fontId="10" fillId="0" borderId="33" xfId="1" applyNumberFormat="1" applyFont="1" applyBorder="1" applyAlignment="1">
      <alignment vertical="center" wrapText="1"/>
    </xf>
    <xf numFmtId="165" fontId="10" fillId="0" borderId="31" xfId="1" applyNumberFormat="1" applyFont="1" applyBorder="1" applyAlignment="1">
      <alignment vertical="center" wrapText="1"/>
    </xf>
    <xf numFmtId="165" fontId="10" fillId="0" borderId="1" xfId="1" applyNumberFormat="1" applyFont="1" applyBorder="1" applyAlignment="1">
      <alignment vertical="center" wrapText="1"/>
    </xf>
    <xf numFmtId="165" fontId="10" fillId="0" borderId="13" xfId="1" applyNumberFormat="1" applyFont="1" applyBorder="1" applyAlignment="1">
      <alignment vertical="center" wrapText="1"/>
    </xf>
    <xf numFmtId="0" fontId="16" fillId="0" borderId="57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7" fillId="0" borderId="29" xfId="1" applyFont="1" applyFill="1" applyBorder="1" applyAlignment="1">
      <alignment horizontal="left" vertical="center" wrapText="1"/>
    </xf>
    <xf numFmtId="0" fontId="23" fillId="0" borderId="21" xfId="1" applyFont="1" applyFill="1" applyBorder="1" applyAlignment="1">
      <alignment horizontal="left" vertical="center" wrapText="1"/>
    </xf>
    <xf numFmtId="0" fontId="23" fillId="0" borderId="30" xfId="1" applyFont="1" applyFill="1" applyBorder="1" applyAlignment="1">
      <alignment horizontal="left" vertical="center" wrapText="1"/>
    </xf>
    <xf numFmtId="0" fontId="23" fillId="0" borderId="29" xfId="1" applyFont="1" applyFill="1" applyBorder="1" applyAlignment="1">
      <alignment horizontal="left" vertical="center" wrapText="1"/>
    </xf>
    <xf numFmtId="0" fontId="26" fillId="0" borderId="30" xfId="1" applyFont="1" applyFill="1" applyBorder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3" fillId="0" borderId="42" xfId="1" applyFont="1" applyFill="1" applyBorder="1" applyAlignment="1">
      <alignment horizontal="left" vertical="center" wrapText="1"/>
    </xf>
    <xf numFmtId="0" fontId="17" fillId="0" borderId="21" xfId="1" applyFont="1" applyFill="1" applyBorder="1" applyAlignment="1">
      <alignment horizontal="left" vertical="center" wrapText="1"/>
    </xf>
    <xf numFmtId="0" fontId="22" fillId="0" borderId="77" xfId="1" applyFont="1" applyFill="1" applyBorder="1" applyAlignment="1">
      <alignment horizontal="left" vertical="center" wrapText="1"/>
    </xf>
    <xf numFmtId="0" fontId="18" fillId="0" borderId="55" xfId="1" applyFont="1" applyFill="1" applyBorder="1" applyAlignment="1">
      <alignment horizontal="left" vertical="center" wrapText="1"/>
    </xf>
    <xf numFmtId="10" fontId="18" fillId="0" borderId="55" xfId="1" applyNumberFormat="1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165" fontId="10" fillId="0" borderId="53" xfId="1" applyNumberFormat="1" applyFont="1" applyBorder="1" applyAlignment="1">
      <alignment vertical="center" wrapText="1"/>
    </xf>
    <xf numFmtId="165" fontId="10" fillId="0" borderId="23" xfId="1" applyNumberFormat="1" applyFont="1" applyBorder="1" applyAlignment="1">
      <alignment vertical="center" wrapText="1"/>
    </xf>
    <xf numFmtId="165" fontId="10" fillId="0" borderId="54" xfId="1" applyNumberFormat="1" applyFont="1" applyBorder="1" applyAlignment="1">
      <alignment vertical="center" wrapText="1"/>
    </xf>
    <xf numFmtId="165" fontId="10" fillId="0" borderId="24" xfId="1" applyNumberFormat="1" applyFont="1" applyBorder="1" applyAlignment="1">
      <alignment vertical="center" wrapText="1"/>
    </xf>
    <xf numFmtId="0" fontId="20" fillId="0" borderId="62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17" fillId="0" borderId="48" xfId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 wrapText="1"/>
    </xf>
    <xf numFmtId="0" fontId="16" fillId="0" borderId="57" xfId="1" applyFont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165" fontId="21" fillId="0" borderId="24" xfId="1" applyNumberFormat="1" applyFont="1" applyBorder="1" applyAlignment="1">
      <alignment horizontal="center" vertical="center" wrapText="1"/>
    </xf>
    <xf numFmtId="165" fontId="21" fillId="0" borderId="23" xfId="1" applyNumberFormat="1" applyFont="1" applyBorder="1" applyAlignment="1">
      <alignment horizontal="center" vertical="center" wrapText="1"/>
    </xf>
    <xf numFmtId="165" fontId="21" fillId="0" borderId="22" xfId="1" applyNumberFormat="1" applyFont="1" applyBorder="1" applyAlignment="1">
      <alignment horizontal="center" vertical="center" wrapText="1"/>
    </xf>
    <xf numFmtId="165" fontId="10" fillId="0" borderId="101" xfId="1" applyNumberFormat="1" applyFont="1" applyBorder="1" applyAlignment="1">
      <alignment horizontal="center" vertical="center" wrapText="1"/>
    </xf>
    <xf numFmtId="165" fontId="10" fillId="0" borderId="47" xfId="1" applyNumberFormat="1" applyFont="1" applyBorder="1" applyAlignment="1">
      <alignment horizontal="center" vertical="center" wrapText="1"/>
    </xf>
    <xf numFmtId="165" fontId="10" fillId="0" borderId="102" xfId="1" applyNumberFormat="1" applyFont="1" applyBorder="1" applyAlignment="1">
      <alignment horizontal="center" vertical="center" wrapText="1"/>
    </xf>
    <xf numFmtId="165" fontId="10" fillId="0" borderId="53" xfId="1" applyNumberFormat="1" applyFont="1" applyBorder="1" applyAlignment="1">
      <alignment horizontal="center" vertical="center" wrapText="1"/>
    </xf>
    <xf numFmtId="165" fontId="10" fillId="0" borderId="23" xfId="1" applyNumberFormat="1" applyFont="1" applyBorder="1" applyAlignment="1">
      <alignment horizontal="center" vertical="center" wrapText="1"/>
    </xf>
    <xf numFmtId="165" fontId="10" fillId="0" borderId="54" xfId="1" applyNumberFormat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165" fontId="6" fillId="0" borderId="28" xfId="1" applyNumberFormat="1" applyFont="1" applyBorder="1" applyAlignment="1">
      <alignment horizontal="center" vertical="center" wrapText="1"/>
    </xf>
    <xf numFmtId="165" fontId="6" fillId="0" borderId="47" xfId="1" applyNumberFormat="1" applyFont="1" applyBorder="1" applyAlignment="1">
      <alignment horizontal="center" vertical="center" wrapText="1"/>
    </xf>
    <xf numFmtId="165" fontId="6" fillId="0" borderId="39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29" xfId="1" applyNumberFormat="1" applyFont="1" applyBorder="1" applyAlignment="1">
      <alignment horizontal="center" vertical="center" wrapText="1"/>
    </xf>
    <xf numFmtId="165" fontId="6" fillId="0" borderId="38" xfId="1" applyNumberFormat="1" applyFont="1" applyBorder="1" applyAlignment="1">
      <alignment horizontal="center" vertical="center" wrapText="1"/>
    </xf>
    <xf numFmtId="165" fontId="21" fillId="0" borderId="44" xfId="1" applyNumberFormat="1" applyFont="1" applyBorder="1" applyAlignment="1">
      <alignment horizontal="center" vertical="center" wrapText="1"/>
    </xf>
    <xf numFmtId="165" fontId="21" fillId="0" borderId="42" xfId="1" applyNumberFormat="1" applyFont="1" applyBorder="1" applyAlignment="1">
      <alignment horizontal="center" vertical="center" wrapText="1"/>
    </xf>
    <xf numFmtId="165" fontId="21" fillId="0" borderId="45" xfId="1" applyNumberFormat="1" applyFont="1" applyBorder="1" applyAlignment="1">
      <alignment horizontal="center" vertical="center" wrapText="1"/>
    </xf>
    <xf numFmtId="165" fontId="21" fillId="0" borderId="8" xfId="1" applyNumberFormat="1" applyFont="1" applyBorder="1" applyAlignment="1">
      <alignment horizontal="center" vertical="center" wrapText="1"/>
    </xf>
    <xf numFmtId="165" fontId="21" fillId="0" borderId="29" xfId="1" applyNumberFormat="1" applyFont="1" applyBorder="1" applyAlignment="1">
      <alignment horizontal="center" vertical="center" wrapText="1"/>
    </xf>
    <xf numFmtId="165" fontId="21" fillId="0" borderId="38" xfId="1" applyNumberFormat="1" applyFont="1" applyBorder="1" applyAlignment="1">
      <alignment horizontal="center" vertical="center" wrapText="1"/>
    </xf>
    <xf numFmtId="165" fontId="21" fillId="0" borderId="28" xfId="1" applyNumberFormat="1" applyFont="1" applyBorder="1" applyAlignment="1">
      <alignment horizontal="center" vertical="center" wrapText="1"/>
    </xf>
    <xf numFmtId="165" fontId="21" fillId="0" borderId="47" xfId="1" applyNumberFormat="1" applyFont="1" applyBorder="1" applyAlignment="1">
      <alignment horizontal="center" vertical="center" wrapText="1"/>
    </xf>
    <xf numFmtId="165" fontId="21" fillId="0" borderId="39" xfId="1" applyNumberFormat="1" applyFont="1" applyBorder="1" applyAlignment="1">
      <alignment horizontal="center" vertical="center" wrapText="1"/>
    </xf>
    <xf numFmtId="165" fontId="21" fillId="0" borderId="2" xfId="1" applyNumberFormat="1" applyFont="1" applyBorder="1" applyAlignment="1">
      <alignment horizontal="center" vertical="center" wrapText="1"/>
    </xf>
    <xf numFmtId="165" fontId="21" fillId="0" borderId="21" xfId="1" applyNumberFormat="1" applyFont="1" applyBorder="1" applyAlignment="1">
      <alignment horizontal="center" vertical="center" wrapText="1"/>
    </xf>
    <xf numFmtId="165" fontId="21" fillId="0" borderId="20" xfId="1" applyNumberFormat="1" applyFont="1" applyBorder="1" applyAlignment="1">
      <alignment horizontal="center" vertical="center" wrapText="1"/>
    </xf>
    <xf numFmtId="165" fontId="6" fillId="0" borderId="24" xfId="1" applyNumberFormat="1" applyFont="1" applyBorder="1" applyAlignment="1">
      <alignment horizontal="center" vertical="center" wrapText="1"/>
    </xf>
    <xf numFmtId="165" fontId="6" fillId="0" borderId="23" xfId="1" applyNumberFormat="1" applyFont="1" applyBorder="1" applyAlignment="1">
      <alignment horizontal="center" vertical="center" wrapText="1"/>
    </xf>
    <xf numFmtId="165" fontId="6" fillId="0" borderId="22" xfId="1" applyNumberFormat="1" applyFont="1" applyBorder="1" applyAlignment="1">
      <alignment horizontal="center" vertical="center" wrapText="1"/>
    </xf>
    <xf numFmtId="165" fontId="22" fillId="3" borderId="89" xfId="1" applyNumberFormat="1" applyFont="1" applyFill="1" applyBorder="1" applyAlignment="1">
      <alignment horizontal="center" vertical="center" wrapText="1"/>
    </xf>
    <xf numFmtId="165" fontId="22" fillId="3" borderId="73" xfId="1" applyNumberFormat="1" applyFont="1" applyFill="1" applyBorder="1" applyAlignment="1">
      <alignment horizontal="center" vertical="center" wrapText="1"/>
    </xf>
    <xf numFmtId="165" fontId="22" fillId="3" borderId="67" xfId="1" applyNumberFormat="1" applyFont="1" applyFill="1" applyBorder="1" applyAlignment="1">
      <alignment horizontal="center" vertical="center" wrapText="1"/>
    </xf>
    <xf numFmtId="165" fontId="21" fillId="0" borderId="27" xfId="1" applyNumberFormat="1" applyFont="1" applyBorder="1" applyAlignment="1">
      <alignment horizontal="center" vertical="center" wrapText="1"/>
    </xf>
    <xf numFmtId="165" fontId="21" fillId="0" borderId="26" xfId="1" applyNumberFormat="1" applyFont="1" applyBorder="1" applyAlignment="1">
      <alignment horizontal="center" vertical="center" wrapText="1"/>
    </xf>
    <xf numFmtId="165" fontId="21" fillId="0" borderId="25" xfId="1" applyNumberFormat="1" applyFont="1" applyBorder="1" applyAlignment="1">
      <alignment horizontal="center" vertical="center" wrapText="1"/>
    </xf>
    <xf numFmtId="165" fontId="22" fillId="0" borderId="89" xfId="1" applyNumberFormat="1" applyFont="1" applyBorder="1" applyAlignment="1">
      <alignment horizontal="center" vertical="center" wrapText="1"/>
    </xf>
    <xf numFmtId="165" fontId="22" fillId="0" borderId="67" xfId="1" applyNumberFormat="1" applyFont="1" applyBorder="1" applyAlignment="1">
      <alignment horizontal="center" vertical="center" wrapText="1"/>
    </xf>
    <xf numFmtId="10" fontId="1" fillId="0" borderId="100" xfId="1" applyNumberFormat="1" applyBorder="1" applyAlignment="1">
      <alignment horizontal="center" vertical="center" wrapText="1"/>
    </xf>
    <xf numFmtId="10" fontId="1" fillId="0" borderId="87" xfId="1" applyNumberFormat="1" applyBorder="1" applyAlignment="1">
      <alignment horizontal="center" vertical="center" wrapText="1"/>
    </xf>
    <xf numFmtId="10" fontId="1" fillId="0" borderId="61" xfId="1" applyNumberFormat="1" applyBorder="1" applyAlignment="1">
      <alignment horizontal="center" vertical="center" wrapText="1"/>
    </xf>
    <xf numFmtId="165" fontId="11" fillId="5" borderId="55" xfId="1" applyNumberFormat="1" applyFont="1" applyFill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165" fontId="6" fillId="0" borderId="44" xfId="1" applyNumberFormat="1" applyFont="1" applyBorder="1" applyAlignment="1">
      <alignment horizontal="center" vertical="center" wrapText="1"/>
    </xf>
    <xf numFmtId="165" fontId="6" fillId="0" borderId="42" xfId="1" applyNumberFormat="1" applyFont="1" applyBorder="1" applyAlignment="1">
      <alignment horizontal="center" vertical="center" wrapText="1"/>
    </xf>
    <xf numFmtId="165" fontId="6" fillId="0" borderId="45" xfId="1" applyNumberFormat="1" applyFont="1" applyBorder="1" applyAlignment="1">
      <alignment horizontal="center" vertical="center" wrapText="1"/>
    </xf>
    <xf numFmtId="165" fontId="1" fillId="0" borderId="94" xfId="1" applyNumberFormat="1" applyBorder="1" applyAlignment="1">
      <alignment horizontal="center" vertical="center" wrapText="1"/>
    </xf>
    <xf numFmtId="165" fontId="1" fillId="0" borderId="95" xfId="1" applyNumberFormat="1" applyBorder="1" applyAlignment="1">
      <alignment horizontal="center" vertical="center" wrapText="1"/>
    </xf>
    <xf numFmtId="165" fontId="1" fillId="0" borderId="96" xfId="1" applyNumberForma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21" xfId="1" applyNumberFormat="1" applyFont="1" applyBorder="1" applyAlignment="1">
      <alignment horizontal="center" vertical="center" wrapText="1"/>
    </xf>
    <xf numFmtId="165" fontId="6" fillId="0" borderId="20" xfId="1" applyNumberFormat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3" fillId="0" borderId="6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165" fontId="1" fillId="4" borderId="83" xfId="1" applyNumberFormat="1" applyFill="1" applyBorder="1" applyAlignment="1">
      <alignment horizontal="center" vertical="center" wrapText="1"/>
    </xf>
    <xf numFmtId="0" fontId="1" fillId="4" borderId="84" xfId="1" applyFill="1" applyBorder="1" applyAlignment="1">
      <alignment horizontal="center" vertical="center" wrapText="1"/>
    </xf>
    <xf numFmtId="0" fontId="1" fillId="4" borderId="85" xfId="1" applyFill="1" applyBorder="1" applyAlignment="1">
      <alignment horizontal="center" vertical="center" wrapText="1"/>
    </xf>
    <xf numFmtId="165" fontId="1" fillId="4" borderId="84" xfId="1" applyNumberFormat="1" applyFill="1" applyBorder="1" applyAlignment="1">
      <alignment horizontal="center" vertical="center" wrapText="1"/>
    </xf>
    <xf numFmtId="165" fontId="1" fillId="4" borderId="85" xfId="1" applyNumberFormat="1" applyFill="1" applyBorder="1" applyAlignment="1">
      <alignment horizontal="center" vertical="center" wrapText="1"/>
    </xf>
    <xf numFmtId="2" fontId="9" fillId="6" borderId="55" xfId="1" applyNumberFormat="1" applyFont="1" applyFill="1" applyBorder="1" applyAlignment="1">
      <alignment horizontal="center" vertical="center" wrapText="1"/>
    </xf>
    <xf numFmtId="166" fontId="6" fillId="0" borderId="55" xfId="1" applyNumberFormat="1" applyFont="1" applyBorder="1" applyAlignment="1">
      <alignment horizontal="center" vertical="center" wrapText="1"/>
    </xf>
    <xf numFmtId="165" fontId="11" fillId="7" borderId="55" xfId="1" applyNumberFormat="1" applyFont="1" applyFill="1" applyBorder="1" applyAlignment="1">
      <alignment horizontal="center" vertical="center" wrapText="1"/>
    </xf>
    <xf numFmtId="165" fontId="6" fillId="0" borderId="27" xfId="1" applyNumberFormat="1" applyFont="1" applyBorder="1" applyAlignment="1">
      <alignment horizontal="center" vertical="center" wrapText="1"/>
    </xf>
    <xf numFmtId="165" fontId="6" fillId="0" borderId="26" xfId="1" applyNumberFormat="1" applyFont="1" applyBorder="1" applyAlignment="1">
      <alignment horizontal="center" vertical="center" wrapText="1"/>
    </xf>
    <xf numFmtId="165" fontId="6" fillId="0" borderId="25" xfId="1" applyNumberFormat="1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3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eorgiou/Downloads/Pt%2007%20M&amp;E%20Indicator%20Plan%20DRAFT%20excel%20tool%20WD%201007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overview exp"/>
      <sheetName val="technical sheet AEM typology"/>
      <sheetName val="tech sheet 2"/>
      <sheetName val="context indicator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2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5"/>
  <sheetViews>
    <sheetView tabSelected="1" zoomScale="69" zoomScaleNormal="69" zoomScaleSheetLayoutView="66" workbookViewId="0">
      <selection activeCell="I11" sqref="I11"/>
    </sheetView>
  </sheetViews>
  <sheetFormatPr defaultColWidth="9.140625" defaultRowHeight="15" x14ac:dyDescent="0.25"/>
  <cols>
    <col min="1" max="1" width="7" style="149" customWidth="1"/>
    <col min="2" max="2" width="31.85546875" style="149" customWidth="1"/>
    <col min="3" max="3" width="6.85546875" style="248" customWidth="1"/>
    <col min="4" max="4" width="34.5703125" style="298" customWidth="1"/>
    <col min="5" max="5" width="15.5703125" style="149" customWidth="1"/>
    <col min="6" max="6" width="14.7109375" style="149" customWidth="1"/>
    <col min="7" max="7" width="10" style="149" customWidth="1"/>
    <col min="8" max="8" width="17.28515625" style="149" customWidth="1"/>
    <col min="9" max="9" width="18.7109375" style="149" customWidth="1"/>
    <col min="10" max="10" width="18.85546875" style="149" customWidth="1"/>
    <col min="11" max="11" width="12.85546875" style="149" customWidth="1"/>
    <col min="12" max="12" width="19.7109375" style="149" customWidth="1"/>
    <col min="13" max="13" width="13.5703125" style="149" customWidth="1"/>
    <col min="14" max="14" width="13.7109375" style="149" customWidth="1"/>
    <col min="15" max="15" width="13" style="149" customWidth="1"/>
    <col min="16" max="17" width="13.42578125" style="149" customWidth="1"/>
    <col min="18" max="18" width="13.7109375" style="149" customWidth="1"/>
    <col min="19" max="19" width="13.42578125" style="149" customWidth="1"/>
    <col min="20" max="20" width="14.140625" style="149" customWidth="1"/>
    <col min="21" max="21" width="16.140625" style="149" customWidth="1"/>
    <col min="22" max="22" width="12.5703125" style="149" customWidth="1"/>
    <col min="23" max="23" width="17" style="251" customWidth="1"/>
    <col min="24" max="24" width="17" style="257" customWidth="1"/>
    <col min="25" max="25" width="5.7109375" style="149" customWidth="1"/>
    <col min="26" max="16384" width="9.140625" style="149"/>
  </cols>
  <sheetData>
    <row r="1" spans="1:26" ht="21.75" customHeight="1" thickTop="1" x14ac:dyDescent="0.25">
      <c r="A1" s="307" t="s">
        <v>50</v>
      </c>
      <c r="B1" s="308"/>
      <c r="C1" s="308"/>
      <c r="D1" s="285"/>
      <c r="E1" s="309" t="s">
        <v>49</v>
      </c>
      <c r="F1" s="306"/>
      <c r="G1" s="310"/>
      <c r="H1" s="309" t="s">
        <v>48</v>
      </c>
      <c r="I1" s="306"/>
      <c r="J1" s="305" t="s">
        <v>47</v>
      </c>
      <c r="K1" s="306"/>
      <c r="L1" s="305" t="s">
        <v>46</v>
      </c>
      <c r="M1" s="306"/>
      <c r="N1" s="306"/>
      <c r="O1" s="305" t="s">
        <v>45</v>
      </c>
      <c r="P1" s="306"/>
      <c r="Q1" s="306"/>
      <c r="R1" s="306"/>
      <c r="S1" s="306"/>
      <c r="T1" s="305" t="s">
        <v>44</v>
      </c>
      <c r="U1" s="306"/>
      <c r="V1" s="311"/>
      <c r="W1" s="146"/>
      <c r="X1" s="147"/>
      <c r="Y1" s="148"/>
    </row>
    <row r="2" spans="1:26" ht="15.75" thickBot="1" x14ac:dyDescent="0.3">
      <c r="A2" s="303" t="s">
        <v>43</v>
      </c>
      <c r="B2" s="304"/>
      <c r="C2" s="150" t="s">
        <v>42</v>
      </c>
      <c r="D2" s="286"/>
      <c r="E2" s="151" t="s">
        <v>41</v>
      </c>
      <c r="F2" s="152" t="s">
        <v>40</v>
      </c>
      <c r="G2" s="153" t="s">
        <v>39</v>
      </c>
      <c r="H2" s="151" t="s">
        <v>38</v>
      </c>
      <c r="I2" s="152" t="s">
        <v>37</v>
      </c>
      <c r="J2" s="152" t="s">
        <v>36</v>
      </c>
      <c r="K2" s="152" t="s">
        <v>35</v>
      </c>
      <c r="L2" s="152" t="s">
        <v>34</v>
      </c>
      <c r="M2" s="152" t="s">
        <v>33</v>
      </c>
      <c r="N2" s="152" t="s">
        <v>32</v>
      </c>
      <c r="O2" s="152" t="s">
        <v>31</v>
      </c>
      <c r="P2" s="152" t="s">
        <v>30</v>
      </c>
      <c r="Q2" s="152" t="s">
        <v>29</v>
      </c>
      <c r="R2" s="152" t="s">
        <v>28</v>
      </c>
      <c r="S2" s="152" t="s">
        <v>27</v>
      </c>
      <c r="T2" s="152" t="s">
        <v>26</v>
      </c>
      <c r="U2" s="152" t="s">
        <v>25</v>
      </c>
      <c r="V2" s="154" t="s">
        <v>24</v>
      </c>
      <c r="W2" s="155" t="s">
        <v>57</v>
      </c>
      <c r="X2" s="156"/>
      <c r="Y2" s="157"/>
    </row>
    <row r="3" spans="1:26" ht="25.5" customHeight="1" x14ac:dyDescent="0.25">
      <c r="A3" s="158" t="s">
        <v>21</v>
      </c>
      <c r="B3" s="159" t="s">
        <v>20</v>
      </c>
      <c r="C3" s="160">
        <v>1</v>
      </c>
      <c r="D3" s="287"/>
      <c r="E3" s="161"/>
      <c r="F3" s="162"/>
      <c r="G3" s="163"/>
      <c r="H3" s="164"/>
      <c r="I3" s="163"/>
      <c r="J3" s="164"/>
      <c r="K3" s="163"/>
      <c r="L3" s="164"/>
      <c r="M3" s="165"/>
      <c r="N3" s="163"/>
      <c r="O3" s="164"/>
      <c r="P3" s="165"/>
      <c r="Q3" s="165"/>
      <c r="R3" s="165"/>
      <c r="S3" s="163"/>
      <c r="T3" s="164"/>
      <c r="U3" s="165"/>
      <c r="V3" s="166"/>
      <c r="W3" s="167"/>
      <c r="X3" s="168">
        <f>SUM(W3:W6)</f>
        <v>2000000</v>
      </c>
    </row>
    <row r="4" spans="1:26" ht="25.5" customHeight="1" x14ac:dyDescent="0.25">
      <c r="A4" s="169"/>
      <c r="B4" s="170"/>
      <c r="C4" s="171" t="s">
        <v>51</v>
      </c>
      <c r="D4" s="288" t="s">
        <v>54</v>
      </c>
      <c r="E4" s="172"/>
      <c r="F4" s="173"/>
      <c r="G4" s="53"/>
      <c r="H4" s="56">
        <v>200000</v>
      </c>
      <c r="I4" s="71">
        <v>150000</v>
      </c>
      <c r="J4" s="56">
        <v>50000</v>
      </c>
      <c r="K4" s="53"/>
      <c r="L4" s="318">
        <v>50000</v>
      </c>
      <c r="M4" s="319"/>
      <c r="N4" s="320"/>
      <c r="O4" s="282">
        <f>50000-9421</f>
        <v>40579</v>
      </c>
      <c r="P4" s="28">
        <v>50000</v>
      </c>
      <c r="Q4" s="28"/>
      <c r="R4" s="28">
        <v>50000</v>
      </c>
      <c r="S4" s="53"/>
      <c r="T4" s="56"/>
      <c r="U4" s="175"/>
      <c r="V4" s="176"/>
      <c r="W4" s="177">
        <f>SUM(H4:V4)</f>
        <v>590579</v>
      </c>
      <c r="X4" s="178"/>
    </row>
    <row r="5" spans="1:26" ht="25.5" customHeight="1" x14ac:dyDescent="0.25">
      <c r="A5" s="169"/>
      <c r="B5" s="170"/>
      <c r="C5" s="171" t="s">
        <v>52</v>
      </c>
      <c r="D5" s="288" t="s">
        <v>55</v>
      </c>
      <c r="E5" s="172"/>
      <c r="F5" s="173"/>
      <c r="G5" s="53"/>
      <c r="H5" s="56">
        <v>200000</v>
      </c>
      <c r="I5" s="53"/>
      <c r="J5" s="56"/>
      <c r="K5" s="53"/>
      <c r="L5" s="56"/>
      <c r="M5" s="28"/>
      <c r="N5" s="53"/>
      <c r="O5" s="56">
        <v>100000</v>
      </c>
      <c r="P5" s="28"/>
      <c r="Q5" s="28"/>
      <c r="R5" s="28"/>
      <c r="S5" s="53"/>
      <c r="T5" s="56"/>
      <c r="U5" s="175"/>
      <c r="V5" s="176"/>
      <c r="W5" s="177">
        <f>SUM(H5:V5)</f>
        <v>300000</v>
      </c>
      <c r="X5" s="178"/>
    </row>
    <row r="6" spans="1:26" ht="39" customHeight="1" thickBot="1" x14ac:dyDescent="0.3">
      <c r="A6" s="179"/>
      <c r="B6" s="180"/>
      <c r="C6" s="181" t="s">
        <v>53</v>
      </c>
      <c r="D6" s="289" t="s">
        <v>56</v>
      </c>
      <c r="E6" s="182"/>
      <c r="F6" s="183"/>
      <c r="G6" s="54"/>
      <c r="H6" s="57">
        <v>350000</v>
      </c>
      <c r="I6" s="74">
        <v>100000</v>
      </c>
      <c r="J6" s="57">
        <v>300000</v>
      </c>
      <c r="K6" s="54"/>
      <c r="L6" s="315">
        <v>100000</v>
      </c>
      <c r="M6" s="316"/>
      <c r="N6" s="317"/>
      <c r="O6" s="281">
        <f>150000+9421</f>
        <v>159421</v>
      </c>
      <c r="P6" s="34">
        <v>100000</v>
      </c>
      <c r="Q6" s="34"/>
      <c r="R6" s="34"/>
      <c r="S6" s="54"/>
      <c r="T6" s="57"/>
      <c r="U6" s="184"/>
      <c r="V6" s="185"/>
      <c r="W6" s="186">
        <f>SUM(H6:V6)</f>
        <v>1109421</v>
      </c>
      <c r="X6" s="187"/>
      <c r="Z6" s="280">
        <f>1109421-W6</f>
        <v>0</v>
      </c>
    </row>
    <row r="7" spans="1:26" ht="25.5" customHeight="1" x14ac:dyDescent="0.25">
      <c r="A7" s="158" t="s">
        <v>19</v>
      </c>
      <c r="B7" s="159" t="s">
        <v>18</v>
      </c>
      <c r="C7" s="160">
        <v>3</v>
      </c>
      <c r="D7" s="290"/>
      <c r="E7" s="161"/>
      <c r="F7" s="16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65"/>
      <c r="V7" s="166"/>
      <c r="W7" s="167"/>
      <c r="X7" s="344">
        <f>SUM(W8:W9)</f>
        <v>1500000</v>
      </c>
    </row>
    <row r="8" spans="1:26" ht="25.5" customHeight="1" x14ac:dyDescent="0.25">
      <c r="A8" s="188"/>
      <c r="B8" s="189"/>
      <c r="C8" s="190" t="s">
        <v>58</v>
      </c>
      <c r="D8" s="288" t="s">
        <v>60</v>
      </c>
      <c r="E8" s="191"/>
      <c r="F8" s="192"/>
      <c r="G8" s="175"/>
      <c r="H8" s="175"/>
      <c r="I8" s="175"/>
      <c r="J8" s="283">
        <f>2400000-1500000</f>
        <v>900000</v>
      </c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93"/>
      <c r="W8" s="177">
        <f>SUM(E8:V8)</f>
        <v>900000</v>
      </c>
      <c r="X8" s="345"/>
    </row>
    <row r="9" spans="1:26" ht="36" customHeight="1" thickBot="1" x14ac:dyDescent="0.3">
      <c r="A9" s="194"/>
      <c r="B9" s="195"/>
      <c r="C9" s="196" t="s">
        <v>59</v>
      </c>
      <c r="D9" s="289" t="s">
        <v>61</v>
      </c>
      <c r="E9" s="197"/>
      <c r="F9" s="198"/>
      <c r="G9" s="184"/>
      <c r="H9" s="184"/>
      <c r="I9" s="184"/>
      <c r="J9" s="184">
        <v>600000</v>
      </c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99"/>
      <c r="W9" s="186">
        <f>SUM(J9:V9)</f>
        <v>600000</v>
      </c>
      <c r="X9" s="346"/>
    </row>
    <row r="10" spans="1:26" ht="17.25" customHeight="1" x14ac:dyDescent="0.25">
      <c r="A10" s="158" t="s">
        <v>17</v>
      </c>
      <c r="B10" s="159" t="s">
        <v>16</v>
      </c>
      <c r="C10" s="160">
        <v>4</v>
      </c>
      <c r="D10" s="290"/>
      <c r="E10" s="161"/>
      <c r="F10" s="162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6"/>
      <c r="W10" s="167"/>
      <c r="X10" s="344">
        <f>SUM(W10:W13)</f>
        <v>68770000</v>
      </c>
    </row>
    <row r="11" spans="1:26" x14ac:dyDescent="0.25">
      <c r="A11" s="188"/>
      <c r="B11" s="189"/>
      <c r="C11" s="190" t="s">
        <v>62</v>
      </c>
      <c r="D11" s="288" t="s">
        <v>63</v>
      </c>
      <c r="E11" s="191"/>
      <c r="F11" s="192"/>
      <c r="G11" s="175"/>
      <c r="H11" s="283">
        <f>14520000+300000+1500000+150000</f>
        <v>16470000</v>
      </c>
      <c r="I11" s="283">
        <f>11680000+8000000+3045000</f>
        <v>22725000</v>
      </c>
      <c r="J11" s="175"/>
      <c r="K11" s="175"/>
      <c r="L11" s="175"/>
      <c r="M11" s="175"/>
      <c r="N11" s="175"/>
      <c r="O11" s="283">
        <f>3000000+75000</f>
        <v>3075000</v>
      </c>
      <c r="P11" s="175">
        <v>0</v>
      </c>
      <c r="Q11" s="175">
        <v>4000000</v>
      </c>
      <c r="R11" s="175">
        <v>2000000</v>
      </c>
      <c r="S11" s="175"/>
      <c r="T11" s="175"/>
      <c r="U11" s="175"/>
      <c r="V11" s="193"/>
      <c r="W11" s="177">
        <f>SUM(G11:V11)</f>
        <v>48270000</v>
      </c>
      <c r="X11" s="345"/>
    </row>
    <row r="12" spans="1:26" ht="33.75" x14ac:dyDescent="0.25">
      <c r="A12" s="188"/>
      <c r="B12" s="189"/>
      <c r="C12" s="190" t="s">
        <v>64</v>
      </c>
      <c r="D12" s="288" t="s">
        <v>65</v>
      </c>
      <c r="E12" s="191"/>
      <c r="F12" s="192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>
        <v>15000000</v>
      </c>
      <c r="V12" s="193"/>
      <c r="W12" s="177">
        <f>SUM(P12:T12)</f>
        <v>15000000</v>
      </c>
      <c r="X12" s="345"/>
    </row>
    <row r="13" spans="1:26" ht="34.5" thickBot="1" x14ac:dyDescent="0.3">
      <c r="A13" s="194"/>
      <c r="B13" s="195"/>
      <c r="C13" s="196" t="s">
        <v>66</v>
      </c>
      <c r="D13" s="289" t="s">
        <v>67</v>
      </c>
      <c r="E13" s="197"/>
      <c r="F13" s="198"/>
      <c r="G13" s="184"/>
      <c r="H13" s="184">
        <v>1000000</v>
      </c>
      <c r="I13" s="184"/>
      <c r="J13" s="184"/>
      <c r="K13" s="184"/>
      <c r="L13" s="184"/>
      <c r="M13" s="184"/>
      <c r="N13" s="184"/>
      <c r="O13" s="184">
        <v>4500000</v>
      </c>
      <c r="P13" s="184"/>
      <c r="Q13" s="184">
        <v>0</v>
      </c>
      <c r="R13" s="184"/>
      <c r="S13" s="184"/>
      <c r="T13" s="184"/>
      <c r="U13" s="184"/>
      <c r="V13" s="199"/>
      <c r="W13" s="186">
        <f>SUM(E13:V13)</f>
        <v>5500000</v>
      </c>
      <c r="X13" s="346"/>
    </row>
    <row r="14" spans="1:26" x14ac:dyDescent="0.25">
      <c r="A14" s="158" t="s">
        <v>15</v>
      </c>
      <c r="B14" s="200" t="s">
        <v>14</v>
      </c>
      <c r="C14" s="160">
        <v>6</v>
      </c>
      <c r="D14" s="290"/>
      <c r="E14" s="161"/>
      <c r="F14" s="162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6"/>
      <c r="W14" s="167"/>
      <c r="X14" s="201"/>
    </row>
    <row r="15" spans="1:26" ht="15.75" thickBot="1" x14ac:dyDescent="0.3">
      <c r="A15" s="194"/>
      <c r="B15" s="202"/>
      <c r="C15" s="196" t="s">
        <v>68</v>
      </c>
      <c r="D15" s="291" t="s">
        <v>69</v>
      </c>
      <c r="E15" s="197"/>
      <c r="F15" s="198"/>
      <c r="G15" s="184"/>
      <c r="H15" s="184">
        <v>0</v>
      </c>
      <c r="I15" s="284">
        <f>7000000-3045000</f>
        <v>3955000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99"/>
      <c r="W15" s="186">
        <f>SUM(H15:V15)</f>
        <v>3955000</v>
      </c>
      <c r="X15" s="201">
        <f>SUM(W15)</f>
        <v>3955000</v>
      </c>
    </row>
    <row r="16" spans="1:26" ht="25.5" customHeight="1" x14ac:dyDescent="0.25">
      <c r="A16" s="158" t="s">
        <v>13</v>
      </c>
      <c r="B16" s="159" t="s">
        <v>12</v>
      </c>
      <c r="C16" s="160">
        <v>7</v>
      </c>
      <c r="D16" s="290"/>
      <c r="E16" s="161"/>
      <c r="F16" s="162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W16" s="167"/>
      <c r="X16" s="201"/>
    </row>
    <row r="17" spans="1:24" ht="25.5" customHeight="1" x14ac:dyDescent="0.25">
      <c r="A17" s="188"/>
      <c r="B17" s="189"/>
      <c r="C17" s="190">
        <v>7.2</v>
      </c>
      <c r="D17" s="288" t="s">
        <v>127</v>
      </c>
      <c r="E17" s="191"/>
      <c r="F17" s="192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>
        <v>8900000</v>
      </c>
      <c r="V17" s="203">
        <v>0</v>
      </c>
      <c r="W17" s="177">
        <f>SUM(E17:V17)</f>
        <v>8900000</v>
      </c>
      <c r="X17" s="344">
        <f>SUM(W17:W20)</f>
        <v>15000000</v>
      </c>
    </row>
    <row r="18" spans="1:24" ht="25.5" customHeight="1" x14ac:dyDescent="0.25">
      <c r="A18" s="188"/>
      <c r="B18" s="189"/>
      <c r="C18" s="190">
        <v>7.3</v>
      </c>
      <c r="D18" s="288" t="s">
        <v>70</v>
      </c>
      <c r="E18" s="191"/>
      <c r="F18" s="192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203">
        <v>600000</v>
      </c>
      <c r="W18" s="177">
        <f>V18</f>
        <v>600000</v>
      </c>
      <c r="X18" s="345"/>
    </row>
    <row r="19" spans="1:24" ht="25.5" customHeight="1" x14ac:dyDescent="0.25">
      <c r="A19" s="188"/>
      <c r="B19" s="189"/>
      <c r="C19" s="190" t="s">
        <v>71</v>
      </c>
      <c r="D19" s="288" t="s">
        <v>72</v>
      </c>
      <c r="E19" s="191"/>
      <c r="F19" s="192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>
        <v>4000000</v>
      </c>
      <c r="V19" s="193"/>
      <c r="W19" s="177">
        <f t="shared" ref="W19:W55" si="0">SUM(E19:V19)</f>
        <v>4000000</v>
      </c>
      <c r="X19" s="345"/>
    </row>
    <row r="20" spans="1:24" ht="25.5" customHeight="1" thickBot="1" x14ac:dyDescent="0.3">
      <c r="A20" s="194"/>
      <c r="B20" s="195"/>
      <c r="C20" s="196" t="s">
        <v>73</v>
      </c>
      <c r="D20" s="289" t="s">
        <v>74</v>
      </c>
      <c r="E20" s="197"/>
      <c r="F20" s="198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>
        <v>1500000</v>
      </c>
      <c r="V20" s="199"/>
      <c r="W20" s="186">
        <f t="shared" si="0"/>
        <v>1500000</v>
      </c>
      <c r="X20" s="346"/>
    </row>
    <row r="21" spans="1:24" ht="45" customHeight="1" x14ac:dyDescent="0.25">
      <c r="A21" s="204" t="s">
        <v>11</v>
      </c>
      <c r="B21" s="159" t="s">
        <v>10</v>
      </c>
      <c r="C21" s="160">
        <v>8</v>
      </c>
      <c r="D21" s="290"/>
      <c r="E21" s="161"/>
      <c r="F21" s="162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6"/>
      <c r="W21" s="167">
        <f t="shared" si="0"/>
        <v>0</v>
      </c>
      <c r="X21" s="344">
        <f>SUM(W21:W25)</f>
        <v>6500000</v>
      </c>
    </row>
    <row r="22" spans="1:24" ht="45" customHeight="1" x14ac:dyDescent="0.25">
      <c r="A22" s="205"/>
      <c r="B22" s="189"/>
      <c r="C22" s="190" t="s">
        <v>75</v>
      </c>
      <c r="D22" s="288" t="s">
        <v>119</v>
      </c>
      <c r="E22" s="191"/>
      <c r="F22" s="192"/>
      <c r="G22" s="175"/>
      <c r="H22" s="175"/>
      <c r="I22" s="175"/>
      <c r="J22" s="175"/>
      <c r="K22" s="175"/>
      <c r="L22" s="312"/>
      <c r="M22" s="313"/>
      <c r="N22" s="314"/>
      <c r="O22" s="175"/>
      <c r="P22" s="175"/>
      <c r="Q22" s="175"/>
      <c r="R22" s="175"/>
      <c r="S22" s="175">
        <v>1000000</v>
      </c>
      <c r="T22" s="175"/>
      <c r="U22" s="175"/>
      <c r="V22" s="193"/>
      <c r="W22" s="177">
        <f t="shared" si="0"/>
        <v>1000000</v>
      </c>
      <c r="X22" s="345"/>
    </row>
    <row r="23" spans="1:24" ht="45" customHeight="1" x14ac:dyDescent="0.25">
      <c r="A23" s="205"/>
      <c r="B23" s="189"/>
      <c r="C23" s="190">
        <v>8.3000000000000007</v>
      </c>
      <c r="D23" s="288" t="s">
        <v>120</v>
      </c>
      <c r="E23" s="191"/>
      <c r="F23" s="192"/>
      <c r="G23" s="175"/>
      <c r="H23" s="175"/>
      <c r="I23" s="175"/>
      <c r="J23" s="175"/>
      <c r="K23" s="175"/>
      <c r="L23" s="312"/>
      <c r="M23" s="313"/>
      <c r="N23" s="314"/>
      <c r="O23" s="175"/>
      <c r="P23" s="175"/>
      <c r="Q23" s="175"/>
      <c r="R23" s="175"/>
      <c r="S23" s="175">
        <v>2000000</v>
      </c>
      <c r="T23" s="175"/>
      <c r="U23" s="175"/>
      <c r="V23" s="193"/>
      <c r="W23" s="177">
        <f t="shared" si="0"/>
        <v>2000000</v>
      </c>
      <c r="X23" s="345"/>
    </row>
    <row r="24" spans="1:24" ht="45" customHeight="1" x14ac:dyDescent="0.25">
      <c r="A24" s="205"/>
      <c r="B24" s="189"/>
      <c r="C24" s="190">
        <v>8.4</v>
      </c>
      <c r="D24" s="288" t="s">
        <v>121</v>
      </c>
      <c r="E24" s="191"/>
      <c r="F24" s="192"/>
      <c r="G24" s="175"/>
      <c r="H24" s="175"/>
      <c r="I24" s="175"/>
      <c r="J24" s="175"/>
      <c r="K24" s="175"/>
      <c r="L24" s="312">
        <v>500000</v>
      </c>
      <c r="M24" s="313"/>
      <c r="N24" s="314"/>
      <c r="O24" s="175"/>
      <c r="P24" s="175"/>
      <c r="Q24" s="175"/>
      <c r="R24" s="175"/>
      <c r="S24" s="175"/>
      <c r="T24" s="175"/>
      <c r="U24" s="175"/>
      <c r="V24" s="193"/>
      <c r="W24" s="177">
        <f t="shared" si="0"/>
        <v>500000</v>
      </c>
      <c r="X24" s="345"/>
    </row>
    <row r="25" spans="1:24" ht="45" customHeight="1" thickBot="1" x14ac:dyDescent="0.3">
      <c r="A25" s="206"/>
      <c r="B25" s="195"/>
      <c r="C25" s="196">
        <v>8.5</v>
      </c>
      <c r="D25" s="289" t="s">
        <v>122</v>
      </c>
      <c r="E25" s="197"/>
      <c r="F25" s="198"/>
      <c r="G25" s="184"/>
      <c r="H25" s="184"/>
      <c r="I25" s="184"/>
      <c r="J25" s="184"/>
      <c r="K25" s="184"/>
      <c r="L25" s="335">
        <v>2500000</v>
      </c>
      <c r="M25" s="336"/>
      <c r="N25" s="337"/>
      <c r="O25" s="184"/>
      <c r="P25" s="184"/>
      <c r="Q25" s="184"/>
      <c r="R25" s="184"/>
      <c r="S25" s="184">
        <v>500000</v>
      </c>
      <c r="T25" s="184"/>
      <c r="U25" s="184"/>
      <c r="V25" s="199"/>
      <c r="W25" s="186">
        <f t="shared" si="0"/>
        <v>3000000</v>
      </c>
      <c r="X25" s="346"/>
    </row>
    <row r="26" spans="1:24" ht="25.5" x14ac:dyDescent="0.25">
      <c r="A26" s="158" t="s">
        <v>9</v>
      </c>
      <c r="B26" s="159" t="s">
        <v>8</v>
      </c>
      <c r="C26" s="160">
        <v>9</v>
      </c>
      <c r="D26" s="290"/>
      <c r="E26" s="161"/>
      <c r="F26" s="162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6"/>
      <c r="W26" s="167">
        <f t="shared" si="0"/>
        <v>0</v>
      </c>
      <c r="X26" s="201">
        <f t="shared" ref="X26:X27" si="1">SUM(W26)</f>
        <v>0</v>
      </c>
    </row>
    <row r="27" spans="1:24" ht="34.5" thickBot="1" x14ac:dyDescent="0.3">
      <c r="A27" s="194"/>
      <c r="B27" s="195"/>
      <c r="C27" s="196" t="s">
        <v>76</v>
      </c>
      <c r="D27" s="289" t="s">
        <v>80</v>
      </c>
      <c r="E27" s="197"/>
      <c r="F27" s="198"/>
      <c r="G27" s="184"/>
      <c r="H27" s="184"/>
      <c r="I27" s="184"/>
      <c r="J27" s="184">
        <v>3000000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99"/>
      <c r="W27" s="186">
        <f t="shared" si="0"/>
        <v>3000000</v>
      </c>
      <c r="X27" s="201">
        <f t="shared" si="1"/>
        <v>3000000</v>
      </c>
    </row>
    <row r="28" spans="1:24" ht="25.9" customHeight="1" x14ac:dyDescent="0.25">
      <c r="A28" s="158" t="s">
        <v>77</v>
      </c>
      <c r="B28" s="159" t="s">
        <v>78</v>
      </c>
      <c r="C28" s="160">
        <v>10</v>
      </c>
      <c r="D28" s="290"/>
      <c r="E28" s="161"/>
      <c r="F28" s="162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6"/>
      <c r="W28" s="167">
        <f t="shared" si="0"/>
        <v>0</v>
      </c>
      <c r="X28" s="350">
        <f>SUM(W29)</f>
        <v>60000000</v>
      </c>
    </row>
    <row r="29" spans="1:24" ht="30" customHeight="1" thickBot="1" x14ac:dyDescent="0.3">
      <c r="A29" s="194"/>
      <c r="B29" s="195"/>
      <c r="C29" s="196" t="s">
        <v>79</v>
      </c>
      <c r="D29" s="289" t="s">
        <v>81</v>
      </c>
      <c r="E29" s="197"/>
      <c r="F29" s="198"/>
      <c r="G29" s="184"/>
      <c r="H29" s="184"/>
      <c r="I29" s="184"/>
      <c r="J29" s="184"/>
      <c r="K29" s="184"/>
      <c r="L29" s="335">
        <v>52575992</v>
      </c>
      <c r="M29" s="336"/>
      <c r="N29" s="337"/>
      <c r="O29" s="184">
        <v>5937543</v>
      </c>
      <c r="P29" s="184"/>
      <c r="Q29" s="184"/>
      <c r="R29" s="184"/>
      <c r="S29" s="184">
        <v>1486465</v>
      </c>
      <c r="T29" s="184"/>
      <c r="U29" s="184"/>
      <c r="V29" s="199"/>
      <c r="W29" s="186">
        <f t="shared" si="0"/>
        <v>60000000</v>
      </c>
      <c r="X29" s="351"/>
    </row>
    <row r="30" spans="1:24" x14ac:dyDescent="0.25">
      <c r="A30" s="158" t="s">
        <v>7</v>
      </c>
      <c r="B30" s="159" t="s">
        <v>6</v>
      </c>
      <c r="C30" s="160">
        <v>11</v>
      </c>
      <c r="D30" s="290"/>
      <c r="E30" s="161"/>
      <c r="F30" s="162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67">
        <f t="shared" si="0"/>
        <v>0</v>
      </c>
      <c r="X30" s="201"/>
    </row>
    <row r="31" spans="1:24" ht="22.5" x14ac:dyDescent="0.25">
      <c r="A31" s="188"/>
      <c r="B31" s="189"/>
      <c r="C31" s="190" t="s">
        <v>82</v>
      </c>
      <c r="D31" s="288" t="s">
        <v>84</v>
      </c>
      <c r="E31" s="191"/>
      <c r="F31" s="192"/>
      <c r="G31" s="175"/>
      <c r="H31" s="175"/>
      <c r="I31" s="175"/>
      <c r="J31" s="175"/>
      <c r="K31" s="175"/>
      <c r="L31" s="312">
        <v>4000000</v>
      </c>
      <c r="M31" s="313"/>
      <c r="N31" s="314"/>
      <c r="O31" s="175"/>
      <c r="P31" s="175"/>
      <c r="Q31" s="175"/>
      <c r="R31" s="175"/>
      <c r="S31" s="175"/>
      <c r="T31" s="175"/>
      <c r="U31" s="175"/>
      <c r="V31" s="193"/>
      <c r="W31" s="177">
        <f t="shared" si="0"/>
        <v>4000000</v>
      </c>
      <c r="X31" s="344">
        <f>SUM(W31:W32)</f>
        <v>14000000</v>
      </c>
    </row>
    <row r="32" spans="1:24" ht="23.25" thickBot="1" x14ac:dyDescent="0.3">
      <c r="A32" s="194"/>
      <c r="B32" s="195"/>
      <c r="C32" s="196" t="s">
        <v>83</v>
      </c>
      <c r="D32" s="289" t="s">
        <v>85</v>
      </c>
      <c r="E32" s="197"/>
      <c r="F32" s="198"/>
      <c r="G32" s="184"/>
      <c r="H32" s="184"/>
      <c r="I32" s="184"/>
      <c r="J32" s="184"/>
      <c r="K32" s="184"/>
      <c r="L32" s="335">
        <v>10000000</v>
      </c>
      <c r="M32" s="336"/>
      <c r="N32" s="337"/>
      <c r="O32" s="184"/>
      <c r="P32" s="184"/>
      <c r="Q32" s="184"/>
      <c r="R32" s="184"/>
      <c r="S32" s="184"/>
      <c r="T32" s="184"/>
      <c r="U32" s="184"/>
      <c r="V32" s="199"/>
      <c r="W32" s="186">
        <f t="shared" si="0"/>
        <v>10000000</v>
      </c>
      <c r="X32" s="346"/>
    </row>
    <row r="33" spans="1:24" ht="25.5" customHeight="1" x14ac:dyDescent="0.25">
      <c r="A33" s="158" t="s">
        <v>5</v>
      </c>
      <c r="B33" s="159" t="s">
        <v>4</v>
      </c>
      <c r="C33" s="160">
        <v>12</v>
      </c>
      <c r="D33" s="290"/>
      <c r="E33" s="161"/>
      <c r="F33" s="162"/>
      <c r="G33" s="165"/>
      <c r="H33" s="165"/>
      <c r="I33" s="165"/>
      <c r="J33" s="165"/>
      <c r="K33" s="165"/>
      <c r="L33" s="25"/>
      <c r="M33" s="25"/>
      <c r="N33" s="25"/>
      <c r="O33" s="165"/>
      <c r="P33" s="165"/>
      <c r="Q33" s="165"/>
      <c r="R33" s="165"/>
      <c r="S33" s="165"/>
      <c r="T33" s="165"/>
      <c r="U33" s="165"/>
      <c r="V33" s="166"/>
      <c r="W33" s="167">
        <f t="shared" si="0"/>
        <v>0</v>
      </c>
      <c r="X33" s="344">
        <f>SUM(W33:W35)</f>
        <v>1000000</v>
      </c>
    </row>
    <row r="34" spans="1:24" ht="25.5" customHeight="1" x14ac:dyDescent="0.25">
      <c r="A34" s="188"/>
      <c r="B34" s="189"/>
      <c r="C34" s="190" t="s">
        <v>86</v>
      </c>
      <c r="D34" s="288" t="s">
        <v>87</v>
      </c>
      <c r="E34" s="191"/>
      <c r="F34" s="192"/>
      <c r="G34" s="175"/>
      <c r="H34" s="175"/>
      <c r="I34" s="175"/>
      <c r="J34" s="175"/>
      <c r="K34" s="175"/>
      <c r="L34" s="341">
        <v>1000000</v>
      </c>
      <c r="M34" s="342"/>
      <c r="N34" s="343"/>
      <c r="O34" s="175"/>
      <c r="P34" s="175"/>
      <c r="Q34" s="175"/>
      <c r="R34" s="175"/>
      <c r="S34" s="175"/>
      <c r="T34" s="175"/>
      <c r="U34" s="175"/>
      <c r="V34" s="193"/>
      <c r="W34" s="177">
        <f t="shared" si="0"/>
        <v>1000000</v>
      </c>
      <c r="X34" s="345"/>
    </row>
    <row r="35" spans="1:24" ht="25.5" customHeight="1" x14ac:dyDescent="0.25">
      <c r="A35" s="188"/>
      <c r="B35" s="189"/>
      <c r="C35" s="190" t="s">
        <v>123</v>
      </c>
      <c r="D35" s="288" t="s">
        <v>88</v>
      </c>
      <c r="E35" s="191"/>
      <c r="F35" s="192"/>
      <c r="G35" s="175"/>
      <c r="H35" s="175"/>
      <c r="I35" s="175"/>
      <c r="J35" s="175"/>
      <c r="K35" s="175"/>
      <c r="L35" s="341">
        <v>0</v>
      </c>
      <c r="M35" s="342"/>
      <c r="N35" s="343"/>
      <c r="O35" s="175"/>
      <c r="P35" s="175"/>
      <c r="Q35" s="175"/>
      <c r="R35" s="175"/>
      <c r="S35" s="175"/>
      <c r="T35" s="175"/>
      <c r="U35" s="175"/>
      <c r="V35" s="193"/>
      <c r="W35" s="177">
        <f t="shared" si="0"/>
        <v>0</v>
      </c>
      <c r="X35" s="345"/>
    </row>
    <row r="36" spans="1:24" ht="25.5" customHeight="1" thickBot="1" x14ac:dyDescent="0.3">
      <c r="A36" s="194"/>
      <c r="B36" s="195"/>
      <c r="C36" s="196" t="s">
        <v>124</v>
      </c>
      <c r="D36" s="289" t="s">
        <v>89</v>
      </c>
      <c r="E36" s="197"/>
      <c r="F36" s="198"/>
      <c r="G36" s="184"/>
      <c r="H36" s="184"/>
      <c r="I36" s="184"/>
      <c r="J36" s="184"/>
      <c r="K36" s="184"/>
      <c r="L36" s="34"/>
      <c r="M36" s="34">
        <v>0</v>
      </c>
      <c r="N36" s="34"/>
      <c r="O36" s="184"/>
      <c r="P36" s="184"/>
      <c r="Q36" s="184"/>
      <c r="R36" s="184"/>
      <c r="S36" s="184"/>
      <c r="T36" s="184"/>
      <c r="U36" s="184"/>
      <c r="V36" s="199"/>
      <c r="W36" s="186">
        <f t="shared" si="0"/>
        <v>0</v>
      </c>
      <c r="X36" s="346"/>
    </row>
    <row r="37" spans="1:24" ht="21.75" hidden="1" customHeight="1" x14ac:dyDescent="0.25">
      <c r="A37" s="207"/>
      <c r="B37" s="208"/>
      <c r="C37" s="209"/>
      <c r="D37" s="292"/>
      <c r="E37" s="210"/>
      <c r="F37" s="211"/>
      <c r="G37" s="212"/>
      <c r="H37" s="212"/>
      <c r="I37" s="212"/>
      <c r="J37" s="212"/>
      <c r="K37" s="212"/>
      <c r="L37" s="42"/>
      <c r="M37" s="42"/>
      <c r="N37" s="42"/>
      <c r="O37" s="212"/>
      <c r="P37" s="212"/>
      <c r="Q37" s="212"/>
      <c r="R37" s="212"/>
      <c r="S37" s="212"/>
      <c r="T37" s="212"/>
      <c r="U37" s="212"/>
      <c r="V37" s="213"/>
      <c r="W37" s="214">
        <f t="shared" si="0"/>
        <v>0</v>
      </c>
      <c r="X37" s="201"/>
    </row>
    <row r="38" spans="1:24" ht="25.5" x14ac:dyDescent="0.25">
      <c r="A38" s="158" t="s">
        <v>23</v>
      </c>
      <c r="B38" s="159" t="s">
        <v>22</v>
      </c>
      <c r="C38" s="160">
        <v>13</v>
      </c>
      <c r="D38" s="290"/>
      <c r="E38" s="161"/>
      <c r="F38" s="162"/>
      <c r="G38" s="165"/>
      <c r="H38" s="165"/>
      <c r="I38" s="165"/>
      <c r="J38" s="165"/>
      <c r="K38" s="165"/>
      <c r="L38" s="326"/>
      <c r="M38" s="327"/>
      <c r="N38" s="328"/>
      <c r="O38" s="165"/>
      <c r="P38" s="165"/>
      <c r="Q38" s="165"/>
      <c r="R38" s="165"/>
      <c r="S38" s="165"/>
      <c r="T38" s="165"/>
      <c r="U38" s="165"/>
      <c r="V38" s="166"/>
      <c r="W38" s="167">
        <f t="shared" si="0"/>
        <v>0</v>
      </c>
      <c r="X38" s="344">
        <f>SUM(W38:W41)</f>
        <v>41000000</v>
      </c>
    </row>
    <row r="39" spans="1:24" x14ac:dyDescent="0.25">
      <c r="A39" s="188"/>
      <c r="B39" s="189"/>
      <c r="C39" s="190" t="s">
        <v>90</v>
      </c>
      <c r="D39" s="288" t="s">
        <v>93</v>
      </c>
      <c r="E39" s="191"/>
      <c r="F39" s="192"/>
      <c r="G39" s="175"/>
      <c r="H39" s="175"/>
      <c r="I39" s="175"/>
      <c r="J39" s="175"/>
      <c r="K39" s="175"/>
      <c r="L39" s="341">
        <v>10000000</v>
      </c>
      <c r="M39" s="342"/>
      <c r="N39" s="343"/>
      <c r="O39" s="175"/>
      <c r="P39" s="175"/>
      <c r="Q39" s="175"/>
      <c r="R39" s="175"/>
      <c r="S39" s="175"/>
      <c r="T39" s="175"/>
      <c r="U39" s="175"/>
      <c r="V39" s="193"/>
      <c r="W39" s="177">
        <f t="shared" si="0"/>
        <v>10000000</v>
      </c>
      <c r="X39" s="345"/>
    </row>
    <row r="40" spans="1:24" ht="22.5" x14ac:dyDescent="0.25">
      <c r="A40" s="188"/>
      <c r="B40" s="189"/>
      <c r="C40" s="190" t="s">
        <v>91</v>
      </c>
      <c r="D40" s="288" t="s">
        <v>94</v>
      </c>
      <c r="E40" s="191"/>
      <c r="F40" s="192"/>
      <c r="G40" s="175"/>
      <c r="H40" s="175"/>
      <c r="I40" s="175"/>
      <c r="J40" s="175"/>
      <c r="K40" s="175"/>
      <c r="L40" s="341">
        <v>28500000</v>
      </c>
      <c r="M40" s="342"/>
      <c r="N40" s="343"/>
      <c r="O40" s="175"/>
      <c r="P40" s="175"/>
      <c r="Q40" s="175"/>
      <c r="R40" s="175"/>
      <c r="S40" s="175"/>
      <c r="T40" s="175"/>
      <c r="U40" s="175"/>
      <c r="V40" s="193"/>
      <c r="W40" s="177">
        <f t="shared" si="0"/>
        <v>28500000</v>
      </c>
      <c r="X40" s="345"/>
    </row>
    <row r="41" spans="1:24" ht="23.25" thickBot="1" x14ac:dyDescent="0.3">
      <c r="A41" s="194"/>
      <c r="B41" s="195"/>
      <c r="C41" s="196" t="s">
        <v>92</v>
      </c>
      <c r="D41" s="289" t="s">
        <v>95</v>
      </c>
      <c r="E41" s="197"/>
      <c r="F41" s="198"/>
      <c r="G41" s="184"/>
      <c r="H41" s="184"/>
      <c r="I41" s="184"/>
      <c r="J41" s="184"/>
      <c r="K41" s="184"/>
      <c r="L41" s="323">
        <v>2500000</v>
      </c>
      <c r="M41" s="324"/>
      <c r="N41" s="325"/>
      <c r="O41" s="184"/>
      <c r="P41" s="184"/>
      <c r="Q41" s="184"/>
      <c r="R41" s="184"/>
      <c r="S41" s="184"/>
      <c r="T41" s="184"/>
      <c r="U41" s="184"/>
      <c r="V41" s="199"/>
      <c r="W41" s="186">
        <f t="shared" si="0"/>
        <v>2500000</v>
      </c>
      <c r="X41" s="346"/>
    </row>
    <row r="42" spans="1:24" ht="15.75" thickBot="1" x14ac:dyDescent="0.3">
      <c r="A42" s="215" t="s">
        <v>3</v>
      </c>
      <c r="B42" s="216" t="s">
        <v>2</v>
      </c>
      <c r="C42" s="217">
        <v>14</v>
      </c>
      <c r="D42" s="293" t="s">
        <v>96</v>
      </c>
      <c r="E42" s="218"/>
      <c r="F42" s="219"/>
      <c r="G42" s="220"/>
      <c r="H42" s="220"/>
      <c r="I42" s="220"/>
      <c r="J42" s="220">
        <v>7000000</v>
      </c>
      <c r="K42" s="220"/>
      <c r="L42" s="329"/>
      <c r="M42" s="330"/>
      <c r="N42" s="331"/>
      <c r="O42" s="220"/>
      <c r="P42" s="220"/>
      <c r="Q42" s="220"/>
      <c r="R42" s="220"/>
      <c r="S42" s="220"/>
      <c r="T42" s="220"/>
      <c r="U42" s="220"/>
      <c r="V42" s="221"/>
      <c r="W42" s="222">
        <f t="shared" si="0"/>
        <v>7000000</v>
      </c>
      <c r="X42" s="201">
        <f>SUM(W42)</f>
        <v>7000000</v>
      </c>
    </row>
    <row r="43" spans="1:24" x14ac:dyDescent="0.25">
      <c r="A43" s="158" t="s">
        <v>1</v>
      </c>
      <c r="B43" s="159" t="s">
        <v>0</v>
      </c>
      <c r="C43" s="160">
        <v>16</v>
      </c>
      <c r="D43" s="290"/>
      <c r="E43" s="161"/>
      <c r="F43" s="162"/>
      <c r="G43" s="165"/>
      <c r="H43" s="165"/>
      <c r="I43" s="165"/>
      <c r="J43" s="165"/>
      <c r="K43" s="165"/>
      <c r="L43" s="332"/>
      <c r="M43" s="333"/>
      <c r="N43" s="334"/>
      <c r="O43" s="165"/>
      <c r="P43" s="165"/>
      <c r="Q43" s="165"/>
      <c r="R43" s="165"/>
      <c r="S43" s="165"/>
      <c r="T43" s="165"/>
      <c r="U43" s="165"/>
      <c r="V43" s="166"/>
      <c r="W43" s="167">
        <f t="shared" si="0"/>
        <v>0</v>
      </c>
      <c r="X43" s="201"/>
    </row>
    <row r="44" spans="1:24" ht="45" x14ac:dyDescent="0.25">
      <c r="A44" s="169"/>
      <c r="B44" s="170"/>
      <c r="C44" s="223" t="s">
        <v>134</v>
      </c>
      <c r="D44" s="288" t="s">
        <v>136</v>
      </c>
      <c r="E44" s="191"/>
      <c r="F44" s="224"/>
      <c r="G44" s="175"/>
      <c r="H44" s="283">
        <f>750000-300000</f>
        <v>450000</v>
      </c>
      <c r="I44" s="175"/>
      <c r="J44" s="283">
        <f>500000-150000</f>
        <v>350000</v>
      </c>
      <c r="K44" s="175"/>
      <c r="L44" s="225">
        <v>375000</v>
      </c>
      <c r="M44" s="174"/>
      <c r="N44" s="226"/>
      <c r="O44" s="283">
        <f>225000-75000</f>
        <v>150000</v>
      </c>
      <c r="P44" s="175">
        <v>150000</v>
      </c>
      <c r="Q44" s="175"/>
      <c r="R44" s="175"/>
      <c r="S44" s="175"/>
      <c r="T44" s="175"/>
      <c r="U44" s="175"/>
      <c r="V44" s="193"/>
      <c r="W44" s="177">
        <f>SUM(H44:V44)</f>
        <v>1475000</v>
      </c>
      <c r="X44" s="227"/>
    </row>
    <row r="45" spans="1:24" x14ac:dyDescent="0.25">
      <c r="A45" s="188"/>
      <c r="B45" s="189"/>
      <c r="C45" s="321" t="s">
        <v>97</v>
      </c>
      <c r="D45" s="288" t="s">
        <v>98</v>
      </c>
      <c r="E45" s="191"/>
      <c r="F45" s="191"/>
      <c r="G45" s="175"/>
      <c r="H45" s="175"/>
      <c r="I45" s="175"/>
      <c r="J45" s="175"/>
      <c r="K45" s="175"/>
      <c r="L45" s="312"/>
      <c r="M45" s="313"/>
      <c r="N45" s="314"/>
      <c r="O45" s="175"/>
      <c r="P45" s="175"/>
      <c r="Q45" s="175"/>
      <c r="R45" s="175"/>
      <c r="S45" s="175"/>
      <c r="T45" s="175"/>
      <c r="U45" s="175"/>
      <c r="V45" s="193"/>
      <c r="W45" s="177">
        <f t="shared" si="0"/>
        <v>0</v>
      </c>
      <c r="X45" s="344">
        <f>SUM(W44:W47)</f>
        <v>2475000</v>
      </c>
    </row>
    <row r="46" spans="1:24" ht="22.5" x14ac:dyDescent="0.25">
      <c r="A46" s="188"/>
      <c r="B46" s="189"/>
      <c r="C46" s="322"/>
      <c r="D46" s="288" t="s">
        <v>99</v>
      </c>
      <c r="E46" s="191"/>
      <c r="F46" s="191"/>
      <c r="G46" s="175"/>
      <c r="H46" s="175"/>
      <c r="I46" s="175"/>
      <c r="J46" s="175">
        <v>300000</v>
      </c>
      <c r="K46" s="175"/>
      <c r="L46" s="228"/>
      <c r="M46" s="229"/>
      <c r="N46" s="230"/>
      <c r="O46" s="175"/>
      <c r="P46" s="175"/>
      <c r="Q46" s="175"/>
      <c r="R46" s="175"/>
      <c r="S46" s="175"/>
      <c r="T46" s="175"/>
      <c r="U46" s="175"/>
      <c r="V46" s="193"/>
      <c r="W46" s="177">
        <f t="shared" si="0"/>
        <v>300000</v>
      </c>
      <c r="X46" s="345"/>
    </row>
    <row r="47" spans="1:24" ht="45" x14ac:dyDescent="0.25">
      <c r="A47" s="188"/>
      <c r="B47" s="189"/>
      <c r="C47" s="190" t="s">
        <v>100</v>
      </c>
      <c r="D47" s="288" t="s">
        <v>101</v>
      </c>
      <c r="E47" s="191"/>
      <c r="F47" s="192"/>
      <c r="G47" s="175"/>
      <c r="H47" s="175"/>
      <c r="I47" s="175"/>
      <c r="J47" s="175">
        <v>700000</v>
      </c>
      <c r="K47" s="175"/>
      <c r="L47" s="228"/>
      <c r="M47" s="229"/>
      <c r="N47" s="230"/>
      <c r="O47" s="175"/>
      <c r="P47" s="175"/>
      <c r="Q47" s="175"/>
      <c r="R47" s="175"/>
      <c r="S47" s="175"/>
      <c r="T47" s="175"/>
      <c r="U47" s="175"/>
      <c r="V47" s="193"/>
      <c r="W47" s="177">
        <f t="shared" si="0"/>
        <v>700000</v>
      </c>
      <c r="X47" s="346"/>
    </row>
    <row r="48" spans="1:24" ht="34.5" thickBot="1" x14ac:dyDescent="0.3">
      <c r="A48" s="194"/>
      <c r="B48" s="195"/>
      <c r="C48" s="196"/>
      <c r="D48" s="289" t="s">
        <v>102</v>
      </c>
      <c r="E48" s="197"/>
      <c r="F48" s="198"/>
      <c r="G48" s="184"/>
      <c r="H48" s="184"/>
      <c r="I48" s="184"/>
      <c r="J48" s="184"/>
      <c r="K48" s="184"/>
      <c r="L48" s="231"/>
      <c r="M48" s="232"/>
      <c r="N48" s="233"/>
      <c r="O48" s="184"/>
      <c r="P48" s="184"/>
      <c r="Q48" s="184"/>
      <c r="R48" s="184"/>
      <c r="S48" s="184"/>
      <c r="T48" s="184"/>
      <c r="U48" s="184"/>
      <c r="V48" s="199"/>
      <c r="W48" s="186">
        <f t="shared" si="0"/>
        <v>0</v>
      </c>
      <c r="X48" s="201"/>
    </row>
    <row r="49" spans="1:24" ht="26.25" thickBot="1" x14ac:dyDescent="0.3">
      <c r="A49" s="158" t="s">
        <v>103</v>
      </c>
      <c r="B49" s="159" t="s">
        <v>104</v>
      </c>
      <c r="C49" s="160">
        <v>19</v>
      </c>
      <c r="D49" s="290"/>
      <c r="E49" s="161"/>
      <c r="F49" s="162"/>
      <c r="G49" s="165"/>
      <c r="H49" s="165"/>
      <c r="I49" s="165"/>
      <c r="J49" s="165"/>
      <c r="K49" s="165"/>
      <c r="L49" s="347"/>
      <c r="M49" s="348"/>
      <c r="N49" s="349"/>
      <c r="O49" s="165"/>
      <c r="P49" s="165"/>
      <c r="Q49" s="165"/>
      <c r="R49" s="165"/>
      <c r="S49" s="165"/>
      <c r="T49" s="165"/>
      <c r="U49" s="165"/>
      <c r="V49" s="166"/>
      <c r="W49" s="167">
        <v>200000</v>
      </c>
      <c r="X49" s="201"/>
    </row>
    <row r="50" spans="1:24" x14ac:dyDescent="0.25">
      <c r="A50" s="169"/>
      <c r="B50" s="170"/>
      <c r="C50" s="171" t="s">
        <v>135</v>
      </c>
      <c r="D50" s="288" t="s">
        <v>137</v>
      </c>
      <c r="E50" s="191"/>
      <c r="F50" s="192"/>
      <c r="G50" s="175"/>
      <c r="H50" s="175"/>
      <c r="I50" s="175"/>
      <c r="J50" s="175"/>
      <c r="K50" s="175"/>
      <c r="L50" s="234"/>
      <c r="M50" s="235"/>
      <c r="N50" s="236"/>
      <c r="O50" s="175"/>
      <c r="P50" s="175"/>
      <c r="Q50" s="175"/>
      <c r="R50" s="175"/>
      <c r="S50" s="175"/>
      <c r="T50" s="175"/>
      <c r="U50" s="165">
        <v>200000</v>
      </c>
      <c r="V50" s="193"/>
      <c r="W50" s="177"/>
      <c r="X50" s="227"/>
    </row>
    <row r="51" spans="1:24" ht="22.5" x14ac:dyDescent="0.25">
      <c r="A51" s="188"/>
      <c r="B51" s="189"/>
      <c r="C51" s="190" t="s">
        <v>105</v>
      </c>
      <c r="D51" s="288" t="s">
        <v>106</v>
      </c>
      <c r="E51" s="191"/>
      <c r="F51" s="192"/>
      <c r="G51" s="175"/>
      <c r="H51" s="175"/>
      <c r="I51" s="175"/>
      <c r="J51" s="175"/>
      <c r="K51" s="175"/>
      <c r="L51" s="312"/>
      <c r="M51" s="313"/>
      <c r="N51" s="314"/>
      <c r="O51" s="175"/>
      <c r="P51" s="175"/>
      <c r="Q51" s="175"/>
      <c r="R51" s="175"/>
      <c r="S51" s="175"/>
      <c r="T51" s="175"/>
      <c r="U51" s="175">
        <v>9300000</v>
      </c>
      <c r="V51" s="193"/>
      <c r="W51" s="177">
        <f t="shared" si="0"/>
        <v>9300000</v>
      </c>
      <c r="X51" s="344">
        <f>SUM(W49:W53)</f>
        <v>12500000</v>
      </c>
    </row>
    <row r="52" spans="1:24" x14ac:dyDescent="0.25">
      <c r="A52" s="188"/>
      <c r="B52" s="189"/>
      <c r="C52" s="190" t="s">
        <v>107</v>
      </c>
      <c r="D52" s="288" t="s">
        <v>108</v>
      </c>
      <c r="E52" s="191"/>
      <c r="F52" s="192"/>
      <c r="G52" s="175"/>
      <c r="H52" s="175"/>
      <c r="I52" s="175"/>
      <c r="J52" s="175"/>
      <c r="K52" s="175"/>
      <c r="L52" s="312"/>
      <c r="M52" s="313"/>
      <c r="N52" s="314"/>
      <c r="O52" s="175"/>
      <c r="P52" s="175"/>
      <c r="Q52" s="175"/>
      <c r="R52" s="175"/>
      <c r="S52" s="175"/>
      <c r="T52" s="175"/>
      <c r="U52" s="175">
        <v>500000</v>
      </c>
      <c r="V52" s="193"/>
      <c r="W52" s="177">
        <v>500000</v>
      </c>
      <c r="X52" s="345"/>
    </row>
    <row r="53" spans="1:24" ht="15.75" thickBot="1" x14ac:dyDescent="0.3">
      <c r="A53" s="194"/>
      <c r="B53" s="195"/>
      <c r="C53" s="196" t="s">
        <v>109</v>
      </c>
      <c r="D53" s="289" t="s">
        <v>110</v>
      </c>
      <c r="E53" s="197"/>
      <c r="F53" s="198"/>
      <c r="G53" s="184"/>
      <c r="H53" s="184"/>
      <c r="I53" s="184"/>
      <c r="J53" s="184"/>
      <c r="K53" s="184"/>
      <c r="L53" s="335"/>
      <c r="M53" s="336"/>
      <c r="N53" s="337"/>
      <c r="O53" s="184"/>
      <c r="P53" s="184"/>
      <c r="Q53" s="184"/>
      <c r="R53" s="184"/>
      <c r="S53" s="184"/>
      <c r="T53" s="184"/>
      <c r="U53" s="184">
        <v>2500000</v>
      </c>
      <c r="V53" s="199"/>
      <c r="W53" s="186">
        <f t="shared" si="0"/>
        <v>2500000</v>
      </c>
      <c r="X53" s="346"/>
    </row>
    <row r="54" spans="1:24" x14ac:dyDescent="0.25">
      <c r="A54" s="158" t="s">
        <v>113</v>
      </c>
      <c r="B54" s="159" t="s">
        <v>114</v>
      </c>
      <c r="C54" s="160">
        <v>20</v>
      </c>
      <c r="D54" s="290"/>
      <c r="E54" s="161"/>
      <c r="F54" s="162"/>
      <c r="G54" s="165"/>
      <c r="H54" s="165"/>
      <c r="I54" s="165"/>
      <c r="J54" s="165"/>
      <c r="K54" s="165"/>
      <c r="L54" s="237"/>
      <c r="M54" s="238"/>
      <c r="N54" s="239"/>
      <c r="O54" s="165"/>
      <c r="P54" s="165"/>
      <c r="Q54" s="165"/>
      <c r="R54" s="165"/>
      <c r="S54" s="165"/>
      <c r="T54" s="165"/>
      <c r="U54" s="165"/>
      <c r="V54" s="166"/>
      <c r="W54" s="167">
        <f t="shared" si="0"/>
        <v>0</v>
      </c>
      <c r="X54" s="201"/>
    </row>
    <row r="55" spans="1:24" ht="22.5" x14ac:dyDescent="0.25">
      <c r="A55" s="188"/>
      <c r="B55" s="240"/>
      <c r="C55" s="190" t="s">
        <v>111</v>
      </c>
      <c r="D55" s="288" t="s">
        <v>112</v>
      </c>
      <c r="E55" s="191"/>
      <c r="F55" s="192"/>
      <c r="G55" s="175"/>
      <c r="H55" s="175"/>
      <c r="I55" s="175"/>
      <c r="J55" s="175"/>
      <c r="K55" s="175"/>
      <c r="L55" s="312"/>
      <c r="M55" s="313"/>
      <c r="N55" s="314"/>
      <c r="O55" s="175"/>
      <c r="P55" s="175"/>
      <c r="Q55" s="175"/>
      <c r="R55" s="175"/>
      <c r="S55" s="175"/>
      <c r="T55" s="175"/>
      <c r="U55" s="175"/>
      <c r="V55" s="193"/>
      <c r="W55" s="177">
        <f t="shared" si="0"/>
        <v>0</v>
      </c>
      <c r="X55" s="201"/>
    </row>
    <row r="56" spans="1:24" x14ac:dyDescent="0.25">
      <c r="A56" s="188"/>
      <c r="B56" s="189"/>
      <c r="C56" s="190" t="s">
        <v>115</v>
      </c>
      <c r="D56" s="288" t="s">
        <v>116</v>
      </c>
      <c r="E56" s="191"/>
      <c r="F56" s="192"/>
      <c r="G56" s="175"/>
      <c r="H56" s="175"/>
      <c r="I56" s="175"/>
      <c r="J56" s="175"/>
      <c r="K56" s="175"/>
      <c r="L56" s="312"/>
      <c r="M56" s="313"/>
      <c r="N56" s="314"/>
      <c r="O56" s="175"/>
      <c r="P56" s="175"/>
      <c r="Q56" s="175"/>
      <c r="R56" s="175"/>
      <c r="S56" s="175"/>
      <c r="T56" s="175"/>
      <c r="U56" s="175"/>
      <c r="V56" s="193"/>
      <c r="W56" s="76">
        <v>2040145</v>
      </c>
      <c r="X56" s="344">
        <f>SUM(W56:W57)</f>
        <v>2610145</v>
      </c>
    </row>
    <row r="57" spans="1:24" ht="15.75" thickBot="1" x14ac:dyDescent="0.3">
      <c r="A57" s="206"/>
      <c r="B57" s="195"/>
      <c r="C57" s="196"/>
      <c r="D57" s="289"/>
      <c r="E57" s="197"/>
      <c r="F57" s="198"/>
      <c r="G57" s="184"/>
      <c r="H57" s="184"/>
      <c r="I57" s="184"/>
      <c r="J57" s="184"/>
      <c r="K57" s="184"/>
      <c r="L57" s="335"/>
      <c r="M57" s="336"/>
      <c r="N57" s="337"/>
      <c r="O57" s="184"/>
      <c r="P57" s="184"/>
      <c r="Q57" s="184"/>
      <c r="R57" s="184"/>
      <c r="S57" s="184"/>
      <c r="T57" s="184"/>
      <c r="U57" s="184"/>
      <c r="V57" s="199"/>
      <c r="W57" s="279">
        <v>570000</v>
      </c>
      <c r="X57" s="346"/>
    </row>
    <row r="58" spans="1:24" ht="15.75" thickBot="1" x14ac:dyDescent="0.3">
      <c r="A58" s="215" t="s">
        <v>117</v>
      </c>
      <c r="B58" s="216" t="s">
        <v>118</v>
      </c>
      <c r="C58" s="217"/>
      <c r="D58" s="293"/>
      <c r="E58" s="218"/>
      <c r="F58" s="219"/>
      <c r="G58" s="220"/>
      <c r="H58" s="220">
        <v>0</v>
      </c>
      <c r="I58" s="220"/>
      <c r="J58" s="220"/>
      <c r="K58" s="220"/>
      <c r="L58" s="329"/>
      <c r="M58" s="330"/>
      <c r="N58" s="331"/>
      <c r="O58" s="220"/>
      <c r="P58" s="220"/>
      <c r="Q58" s="220"/>
      <c r="R58" s="220"/>
      <c r="S58" s="220"/>
      <c r="T58" s="220"/>
      <c r="U58" s="220"/>
      <c r="V58" s="221"/>
      <c r="W58" s="258">
        <v>10000000</v>
      </c>
      <c r="X58" s="201">
        <f>SUM(W58)</f>
        <v>10000000</v>
      </c>
    </row>
    <row r="59" spans="1:24" x14ac:dyDescent="0.25">
      <c r="A59" s="169"/>
      <c r="B59" s="170"/>
      <c r="C59" s="171"/>
      <c r="D59" s="294"/>
      <c r="E59" s="191"/>
      <c r="F59" s="192"/>
      <c r="G59" s="175"/>
      <c r="H59" s="175"/>
      <c r="I59" s="175"/>
      <c r="J59" s="175"/>
      <c r="K59" s="175"/>
      <c r="L59" s="338"/>
      <c r="M59" s="339"/>
      <c r="N59" s="340"/>
      <c r="O59" s="175"/>
      <c r="P59" s="175"/>
      <c r="Q59" s="175"/>
      <c r="R59" s="175"/>
      <c r="S59" s="175"/>
      <c r="T59" s="175"/>
      <c r="U59" s="175"/>
      <c r="V59" s="193"/>
      <c r="W59" s="177"/>
      <c r="X59" s="201"/>
    </row>
    <row r="60" spans="1:24" ht="15.75" thickBot="1" x14ac:dyDescent="0.3">
      <c r="A60" s="241"/>
      <c r="B60" s="242"/>
      <c r="C60" s="243"/>
      <c r="D60" s="295" t="s">
        <v>125</v>
      </c>
      <c r="E60" s="244">
        <f t="shared" ref="E60:M60" si="2">SUM(E3:E59)</f>
        <v>0</v>
      </c>
      <c r="F60" s="245">
        <f t="shared" si="2"/>
        <v>0</v>
      </c>
      <c r="G60" s="245">
        <f t="shared" si="2"/>
        <v>0</v>
      </c>
      <c r="H60" s="245">
        <f t="shared" si="2"/>
        <v>18670000</v>
      </c>
      <c r="I60" s="245">
        <f t="shared" si="2"/>
        <v>26930000</v>
      </c>
      <c r="J60" s="245">
        <f t="shared" si="2"/>
        <v>13200000</v>
      </c>
      <c r="K60" s="245">
        <f t="shared" si="2"/>
        <v>0</v>
      </c>
      <c r="L60" s="245">
        <f t="shared" si="2"/>
        <v>112100992</v>
      </c>
      <c r="M60" s="245">
        <f t="shared" si="2"/>
        <v>0</v>
      </c>
      <c r="N60" s="245">
        <f t="shared" ref="N60:V60" si="3">SUM(N3:N59)</f>
        <v>0</v>
      </c>
      <c r="O60" s="245">
        <f t="shared" si="3"/>
        <v>13962543</v>
      </c>
      <c r="P60" s="245">
        <f t="shared" si="3"/>
        <v>300000</v>
      </c>
      <c r="Q60" s="245">
        <f t="shared" si="3"/>
        <v>4000000</v>
      </c>
      <c r="R60" s="245">
        <f t="shared" si="3"/>
        <v>2050000</v>
      </c>
      <c r="S60" s="245">
        <f t="shared" si="3"/>
        <v>4986465</v>
      </c>
      <c r="T60" s="245">
        <f t="shared" si="3"/>
        <v>15000000</v>
      </c>
      <c r="U60" s="245">
        <f t="shared" si="3"/>
        <v>26900000</v>
      </c>
      <c r="V60" s="245">
        <f t="shared" si="3"/>
        <v>600000</v>
      </c>
      <c r="W60" s="246">
        <f>SUM(W3:W58)</f>
        <v>251310145</v>
      </c>
      <c r="X60" s="247"/>
    </row>
    <row r="61" spans="1:24" ht="16.5" thickTop="1" thickBot="1" x14ac:dyDescent="0.3">
      <c r="D61" s="296" t="s">
        <v>138</v>
      </c>
      <c r="E61" s="249"/>
      <c r="F61" s="249"/>
      <c r="G61" s="249"/>
      <c r="H61" s="249">
        <v>17270000</v>
      </c>
      <c r="I61" s="249">
        <v>16680000</v>
      </c>
      <c r="J61" s="249"/>
      <c r="K61" s="249"/>
      <c r="L61" s="249">
        <v>111658132</v>
      </c>
      <c r="M61" s="249"/>
      <c r="N61" s="249"/>
      <c r="O61" s="249">
        <f>14703503</f>
        <v>14703503</v>
      </c>
      <c r="P61" s="249"/>
      <c r="Q61" s="249">
        <v>4000000</v>
      </c>
      <c r="R61" s="249">
        <v>2050000</v>
      </c>
      <c r="S61" s="249">
        <v>4661365</v>
      </c>
      <c r="T61" s="249"/>
      <c r="U61" s="249"/>
      <c r="V61" s="249"/>
      <c r="W61" s="250"/>
      <c r="X61" s="251"/>
    </row>
    <row r="62" spans="1:24" s="252" customFormat="1" ht="16.5" thickTop="1" thickBot="1" x14ac:dyDescent="0.3">
      <c r="C62" s="253"/>
      <c r="D62" s="297" t="s">
        <v>139</v>
      </c>
      <c r="E62" s="254"/>
      <c r="F62" s="254"/>
      <c r="G62" s="254"/>
      <c r="H62" s="254">
        <f>-250000/H61</f>
        <v>-1.4475969889982629E-2</v>
      </c>
      <c r="I62" s="254">
        <f>(I60-I61)/I61</f>
        <v>0.61450839328537166</v>
      </c>
      <c r="J62" s="254"/>
      <c r="K62" s="254"/>
      <c r="L62" s="254">
        <f>(L60-L61)/L61</f>
        <v>3.9662135848735139E-3</v>
      </c>
      <c r="M62" s="254"/>
      <c r="N62" s="254"/>
      <c r="O62" s="254">
        <f>(O60-O61)/O61</f>
        <v>-5.0393433455959438E-2</v>
      </c>
      <c r="P62" s="254"/>
      <c r="Q62" s="254">
        <f>-(Q61-Q60)/Q61</f>
        <v>0</v>
      </c>
      <c r="R62" s="254">
        <f>(R61-R60)/R61</f>
        <v>0</v>
      </c>
      <c r="S62" s="254">
        <f>(S60-S61)/S61</f>
        <v>6.9743519333929013E-2</v>
      </c>
      <c r="T62" s="254"/>
      <c r="U62" s="254"/>
      <c r="V62" s="254"/>
      <c r="W62" s="255"/>
      <c r="X62" s="256"/>
    </row>
    <row r="63" spans="1:24" ht="15.75" thickTop="1" x14ac:dyDescent="0.25">
      <c r="X63" s="251"/>
    </row>
    <row r="64" spans="1:24" x14ac:dyDescent="0.25">
      <c r="X64" s="251"/>
    </row>
    <row r="65" spans="24:24" x14ac:dyDescent="0.25">
      <c r="X65" s="251"/>
    </row>
    <row r="66" spans="24:24" x14ac:dyDescent="0.25">
      <c r="X66" s="251"/>
    </row>
    <row r="67" spans="24:24" x14ac:dyDescent="0.25">
      <c r="X67" s="251"/>
    </row>
    <row r="68" spans="24:24" x14ac:dyDescent="0.25">
      <c r="X68" s="251"/>
    </row>
    <row r="69" spans="24:24" x14ac:dyDescent="0.25">
      <c r="X69" s="251"/>
    </row>
    <row r="70" spans="24:24" x14ac:dyDescent="0.25">
      <c r="X70" s="251"/>
    </row>
    <row r="71" spans="24:24" x14ac:dyDescent="0.25">
      <c r="X71" s="251"/>
    </row>
    <row r="72" spans="24:24" x14ac:dyDescent="0.25">
      <c r="X72" s="251"/>
    </row>
    <row r="73" spans="24:24" x14ac:dyDescent="0.25">
      <c r="X73" s="251"/>
    </row>
    <row r="74" spans="24:24" x14ac:dyDescent="0.25">
      <c r="X74" s="251"/>
    </row>
    <row r="75" spans="24:24" x14ac:dyDescent="0.25">
      <c r="X75" s="251"/>
    </row>
    <row r="76" spans="24:24" x14ac:dyDescent="0.25">
      <c r="X76" s="251"/>
    </row>
    <row r="77" spans="24:24" x14ac:dyDescent="0.25">
      <c r="X77" s="251"/>
    </row>
    <row r="78" spans="24:24" x14ac:dyDescent="0.25">
      <c r="X78" s="251"/>
    </row>
    <row r="79" spans="24:24" x14ac:dyDescent="0.25">
      <c r="X79" s="251"/>
    </row>
    <row r="80" spans="24:24" x14ac:dyDescent="0.25">
      <c r="X80" s="251"/>
    </row>
    <row r="81" spans="24:24" x14ac:dyDescent="0.25">
      <c r="X81" s="251"/>
    </row>
    <row r="82" spans="24:24" x14ac:dyDescent="0.25">
      <c r="X82" s="251"/>
    </row>
    <row r="83" spans="24:24" x14ac:dyDescent="0.25">
      <c r="X83" s="251"/>
    </row>
    <row r="84" spans="24:24" x14ac:dyDescent="0.25">
      <c r="X84" s="251"/>
    </row>
    <row r="85" spans="24:24" x14ac:dyDescent="0.25">
      <c r="X85" s="251"/>
    </row>
    <row r="86" spans="24:24" x14ac:dyDescent="0.25">
      <c r="X86" s="251"/>
    </row>
    <row r="87" spans="24:24" x14ac:dyDescent="0.25">
      <c r="X87" s="251"/>
    </row>
    <row r="88" spans="24:24" x14ac:dyDescent="0.25">
      <c r="X88" s="251"/>
    </row>
    <row r="89" spans="24:24" x14ac:dyDescent="0.25">
      <c r="X89" s="251"/>
    </row>
    <row r="90" spans="24:24" x14ac:dyDescent="0.25">
      <c r="X90" s="251"/>
    </row>
    <row r="91" spans="24:24" x14ac:dyDescent="0.25">
      <c r="X91" s="251"/>
    </row>
    <row r="92" spans="24:24" x14ac:dyDescent="0.25">
      <c r="X92" s="251"/>
    </row>
    <row r="93" spans="24:24" x14ac:dyDescent="0.25">
      <c r="X93" s="251"/>
    </row>
    <row r="94" spans="24:24" x14ac:dyDescent="0.25">
      <c r="X94" s="251"/>
    </row>
    <row r="95" spans="24:24" x14ac:dyDescent="0.25">
      <c r="X95" s="251"/>
    </row>
    <row r="96" spans="24:24" x14ac:dyDescent="0.25">
      <c r="X96" s="251"/>
    </row>
    <row r="97" spans="24:24" x14ac:dyDescent="0.25">
      <c r="X97" s="251"/>
    </row>
    <row r="98" spans="24:24" x14ac:dyDescent="0.25">
      <c r="X98" s="251"/>
    </row>
    <row r="99" spans="24:24" x14ac:dyDescent="0.25">
      <c r="X99" s="251"/>
    </row>
    <row r="100" spans="24:24" x14ac:dyDescent="0.25">
      <c r="X100" s="251"/>
    </row>
    <row r="101" spans="24:24" x14ac:dyDescent="0.25">
      <c r="X101" s="251"/>
    </row>
    <row r="102" spans="24:24" x14ac:dyDescent="0.25">
      <c r="X102" s="251"/>
    </row>
    <row r="103" spans="24:24" x14ac:dyDescent="0.25">
      <c r="X103" s="251"/>
    </row>
    <row r="104" spans="24:24" x14ac:dyDescent="0.25">
      <c r="X104" s="251"/>
    </row>
    <row r="105" spans="24:24" x14ac:dyDescent="0.25">
      <c r="X105" s="251"/>
    </row>
    <row r="106" spans="24:24" x14ac:dyDescent="0.25">
      <c r="X106" s="251"/>
    </row>
    <row r="107" spans="24:24" x14ac:dyDescent="0.25">
      <c r="X107" s="251"/>
    </row>
    <row r="108" spans="24:24" x14ac:dyDescent="0.25">
      <c r="X108" s="251"/>
    </row>
    <row r="109" spans="24:24" x14ac:dyDescent="0.25">
      <c r="X109" s="251"/>
    </row>
    <row r="110" spans="24:24" x14ac:dyDescent="0.25">
      <c r="X110" s="251"/>
    </row>
    <row r="111" spans="24:24" x14ac:dyDescent="0.25">
      <c r="X111" s="251"/>
    </row>
    <row r="112" spans="24:24" x14ac:dyDescent="0.25">
      <c r="X112" s="251"/>
    </row>
    <row r="113" spans="24:24" x14ac:dyDescent="0.25">
      <c r="X113" s="251"/>
    </row>
    <row r="114" spans="24:24" x14ac:dyDescent="0.25">
      <c r="X114" s="251"/>
    </row>
    <row r="115" spans="24:24" x14ac:dyDescent="0.25">
      <c r="X115" s="251"/>
    </row>
    <row r="116" spans="24:24" x14ac:dyDescent="0.25">
      <c r="X116" s="251"/>
    </row>
    <row r="117" spans="24:24" x14ac:dyDescent="0.25">
      <c r="X117" s="251"/>
    </row>
    <row r="118" spans="24:24" x14ac:dyDescent="0.25">
      <c r="X118" s="251"/>
    </row>
    <row r="119" spans="24:24" x14ac:dyDescent="0.25">
      <c r="X119" s="251"/>
    </row>
    <row r="120" spans="24:24" x14ac:dyDescent="0.25">
      <c r="X120" s="251"/>
    </row>
    <row r="121" spans="24:24" x14ac:dyDescent="0.25">
      <c r="X121" s="251"/>
    </row>
    <row r="122" spans="24:24" x14ac:dyDescent="0.25">
      <c r="X122" s="251"/>
    </row>
    <row r="123" spans="24:24" x14ac:dyDescent="0.25">
      <c r="X123" s="251"/>
    </row>
    <row r="124" spans="24:24" x14ac:dyDescent="0.25">
      <c r="X124" s="251"/>
    </row>
    <row r="125" spans="24:24" x14ac:dyDescent="0.25">
      <c r="X125" s="251"/>
    </row>
    <row r="126" spans="24:24" x14ac:dyDescent="0.25">
      <c r="X126" s="251"/>
    </row>
    <row r="127" spans="24:24" x14ac:dyDescent="0.25">
      <c r="X127" s="251"/>
    </row>
    <row r="128" spans="24:24" x14ac:dyDescent="0.25">
      <c r="X128" s="251"/>
    </row>
    <row r="129" spans="24:24" x14ac:dyDescent="0.25">
      <c r="X129" s="251"/>
    </row>
    <row r="130" spans="24:24" x14ac:dyDescent="0.25">
      <c r="X130" s="251"/>
    </row>
    <row r="131" spans="24:24" x14ac:dyDescent="0.25">
      <c r="X131" s="251"/>
    </row>
    <row r="132" spans="24:24" x14ac:dyDescent="0.25">
      <c r="X132" s="251"/>
    </row>
    <row r="133" spans="24:24" x14ac:dyDescent="0.25">
      <c r="X133" s="251"/>
    </row>
    <row r="134" spans="24:24" x14ac:dyDescent="0.25">
      <c r="X134" s="251"/>
    </row>
    <row r="135" spans="24:24" x14ac:dyDescent="0.25">
      <c r="X135" s="251"/>
    </row>
    <row r="136" spans="24:24" x14ac:dyDescent="0.25">
      <c r="X136" s="251"/>
    </row>
    <row r="137" spans="24:24" x14ac:dyDescent="0.25">
      <c r="X137" s="251"/>
    </row>
    <row r="138" spans="24:24" x14ac:dyDescent="0.25">
      <c r="X138" s="251"/>
    </row>
    <row r="139" spans="24:24" x14ac:dyDescent="0.25">
      <c r="X139" s="251"/>
    </row>
    <row r="140" spans="24:24" x14ac:dyDescent="0.25">
      <c r="X140" s="251"/>
    </row>
    <row r="141" spans="24:24" x14ac:dyDescent="0.25">
      <c r="X141" s="251"/>
    </row>
    <row r="142" spans="24:24" x14ac:dyDescent="0.25">
      <c r="X142" s="251"/>
    </row>
    <row r="143" spans="24:24" x14ac:dyDescent="0.25">
      <c r="X143" s="251"/>
    </row>
    <row r="144" spans="24:24" x14ac:dyDescent="0.25">
      <c r="X144" s="251"/>
    </row>
    <row r="145" spans="24:24" x14ac:dyDescent="0.25">
      <c r="X145" s="251"/>
    </row>
    <row r="146" spans="24:24" x14ac:dyDescent="0.25">
      <c r="X146" s="251"/>
    </row>
    <row r="147" spans="24:24" x14ac:dyDescent="0.25">
      <c r="X147" s="251"/>
    </row>
    <row r="148" spans="24:24" x14ac:dyDescent="0.25">
      <c r="X148" s="251"/>
    </row>
    <row r="149" spans="24:24" x14ac:dyDescent="0.25">
      <c r="X149" s="251"/>
    </row>
    <row r="150" spans="24:24" x14ac:dyDescent="0.25">
      <c r="X150" s="251"/>
    </row>
    <row r="151" spans="24:24" x14ac:dyDescent="0.25">
      <c r="X151" s="251"/>
    </row>
    <row r="152" spans="24:24" x14ac:dyDescent="0.25">
      <c r="X152" s="251"/>
    </row>
    <row r="153" spans="24:24" x14ac:dyDescent="0.25">
      <c r="X153" s="251"/>
    </row>
    <row r="154" spans="24:24" x14ac:dyDescent="0.25">
      <c r="X154" s="251"/>
    </row>
    <row r="155" spans="24:24" x14ac:dyDescent="0.25">
      <c r="X155" s="251"/>
    </row>
    <row r="156" spans="24:24" x14ac:dyDescent="0.25">
      <c r="X156" s="251"/>
    </row>
    <row r="157" spans="24:24" x14ac:dyDescent="0.25">
      <c r="X157" s="251"/>
    </row>
    <row r="158" spans="24:24" x14ac:dyDescent="0.25">
      <c r="X158" s="251"/>
    </row>
    <row r="159" spans="24:24" x14ac:dyDescent="0.25">
      <c r="X159" s="251"/>
    </row>
    <row r="160" spans="24:24" x14ac:dyDescent="0.25">
      <c r="X160" s="251"/>
    </row>
    <row r="161" spans="24:24" x14ac:dyDescent="0.25">
      <c r="X161" s="251"/>
    </row>
    <row r="162" spans="24:24" x14ac:dyDescent="0.25">
      <c r="X162" s="251"/>
    </row>
    <row r="163" spans="24:24" x14ac:dyDescent="0.25">
      <c r="X163" s="251"/>
    </row>
    <row r="164" spans="24:24" x14ac:dyDescent="0.25">
      <c r="X164" s="251"/>
    </row>
    <row r="165" spans="24:24" x14ac:dyDescent="0.25">
      <c r="X165" s="251"/>
    </row>
    <row r="166" spans="24:24" x14ac:dyDescent="0.25">
      <c r="X166" s="251"/>
    </row>
    <row r="167" spans="24:24" x14ac:dyDescent="0.25">
      <c r="X167" s="251"/>
    </row>
    <row r="168" spans="24:24" x14ac:dyDescent="0.25">
      <c r="X168" s="251"/>
    </row>
    <row r="169" spans="24:24" x14ac:dyDescent="0.25">
      <c r="X169" s="251"/>
    </row>
    <row r="170" spans="24:24" x14ac:dyDescent="0.25">
      <c r="X170" s="251"/>
    </row>
    <row r="171" spans="24:24" x14ac:dyDescent="0.25">
      <c r="X171" s="251"/>
    </row>
    <row r="172" spans="24:24" x14ac:dyDescent="0.25">
      <c r="X172" s="251"/>
    </row>
    <row r="173" spans="24:24" x14ac:dyDescent="0.25">
      <c r="X173" s="251"/>
    </row>
    <row r="174" spans="24:24" x14ac:dyDescent="0.25">
      <c r="X174" s="251"/>
    </row>
    <row r="175" spans="24:24" x14ac:dyDescent="0.25">
      <c r="X175" s="251"/>
    </row>
    <row r="176" spans="24:24" x14ac:dyDescent="0.25">
      <c r="X176" s="251"/>
    </row>
    <row r="177" spans="24:24" x14ac:dyDescent="0.25">
      <c r="X177" s="251"/>
    </row>
    <row r="178" spans="24:24" x14ac:dyDescent="0.25">
      <c r="X178" s="251"/>
    </row>
    <row r="179" spans="24:24" x14ac:dyDescent="0.25">
      <c r="X179" s="251"/>
    </row>
    <row r="180" spans="24:24" x14ac:dyDescent="0.25">
      <c r="X180" s="251"/>
    </row>
    <row r="181" spans="24:24" x14ac:dyDescent="0.25">
      <c r="X181" s="251"/>
    </row>
    <row r="182" spans="24:24" x14ac:dyDescent="0.25">
      <c r="X182" s="251"/>
    </row>
    <row r="183" spans="24:24" x14ac:dyDescent="0.25">
      <c r="X183" s="251"/>
    </row>
    <row r="184" spans="24:24" x14ac:dyDescent="0.25">
      <c r="X184" s="251"/>
    </row>
    <row r="185" spans="24:24" x14ac:dyDescent="0.25">
      <c r="X185" s="251"/>
    </row>
    <row r="186" spans="24:24" x14ac:dyDescent="0.25">
      <c r="X186" s="251"/>
    </row>
    <row r="187" spans="24:24" x14ac:dyDescent="0.25">
      <c r="X187" s="251"/>
    </row>
    <row r="188" spans="24:24" x14ac:dyDescent="0.25">
      <c r="X188" s="251"/>
    </row>
    <row r="189" spans="24:24" x14ac:dyDescent="0.25">
      <c r="X189" s="251"/>
    </row>
    <row r="190" spans="24:24" x14ac:dyDescent="0.25">
      <c r="X190" s="251"/>
    </row>
    <row r="191" spans="24:24" x14ac:dyDescent="0.25">
      <c r="X191" s="251"/>
    </row>
    <row r="192" spans="24:24" x14ac:dyDescent="0.25">
      <c r="X192" s="251"/>
    </row>
    <row r="193" spans="24:24" x14ac:dyDescent="0.25">
      <c r="X193" s="251"/>
    </row>
    <row r="194" spans="24:24" x14ac:dyDescent="0.25">
      <c r="X194" s="251"/>
    </row>
    <row r="195" spans="24:24" x14ac:dyDescent="0.25">
      <c r="X195" s="251"/>
    </row>
    <row r="196" spans="24:24" x14ac:dyDescent="0.25">
      <c r="X196" s="251"/>
    </row>
    <row r="197" spans="24:24" x14ac:dyDescent="0.25">
      <c r="X197" s="251"/>
    </row>
    <row r="198" spans="24:24" x14ac:dyDescent="0.25">
      <c r="X198" s="251"/>
    </row>
    <row r="199" spans="24:24" x14ac:dyDescent="0.25">
      <c r="X199" s="251"/>
    </row>
    <row r="200" spans="24:24" x14ac:dyDescent="0.25">
      <c r="X200" s="251"/>
    </row>
    <row r="201" spans="24:24" x14ac:dyDescent="0.25">
      <c r="X201" s="251"/>
    </row>
    <row r="202" spans="24:24" x14ac:dyDescent="0.25">
      <c r="X202" s="251"/>
    </row>
    <row r="203" spans="24:24" x14ac:dyDescent="0.25">
      <c r="X203" s="251"/>
    </row>
    <row r="204" spans="24:24" x14ac:dyDescent="0.25">
      <c r="X204" s="251"/>
    </row>
    <row r="205" spans="24:24" x14ac:dyDescent="0.25">
      <c r="X205" s="251"/>
    </row>
    <row r="206" spans="24:24" x14ac:dyDescent="0.25">
      <c r="X206" s="251"/>
    </row>
    <row r="207" spans="24:24" x14ac:dyDescent="0.25">
      <c r="X207" s="251"/>
    </row>
    <row r="208" spans="24:24" x14ac:dyDescent="0.25">
      <c r="X208" s="251"/>
    </row>
    <row r="209" spans="24:24" x14ac:dyDescent="0.25">
      <c r="X209" s="251"/>
    </row>
    <row r="210" spans="24:24" x14ac:dyDescent="0.25">
      <c r="X210" s="251"/>
    </row>
    <row r="211" spans="24:24" x14ac:dyDescent="0.25">
      <c r="X211" s="251"/>
    </row>
    <row r="212" spans="24:24" x14ac:dyDescent="0.25">
      <c r="X212" s="251"/>
    </row>
    <row r="213" spans="24:24" x14ac:dyDescent="0.25">
      <c r="X213" s="251"/>
    </row>
    <row r="214" spans="24:24" x14ac:dyDescent="0.25">
      <c r="X214" s="251"/>
    </row>
    <row r="215" spans="24:24" x14ac:dyDescent="0.25">
      <c r="X215" s="251"/>
    </row>
    <row r="216" spans="24:24" x14ac:dyDescent="0.25">
      <c r="X216" s="251"/>
    </row>
    <row r="217" spans="24:24" x14ac:dyDescent="0.25">
      <c r="X217" s="251"/>
    </row>
    <row r="218" spans="24:24" x14ac:dyDescent="0.25">
      <c r="X218" s="251"/>
    </row>
    <row r="219" spans="24:24" x14ac:dyDescent="0.25">
      <c r="X219" s="251"/>
    </row>
    <row r="220" spans="24:24" x14ac:dyDescent="0.25">
      <c r="X220" s="251"/>
    </row>
    <row r="221" spans="24:24" x14ac:dyDescent="0.25">
      <c r="X221" s="251"/>
    </row>
    <row r="222" spans="24:24" x14ac:dyDescent="0.25">
      <c r="X222" s="251"/>
    </row>
    <row r="223" spans="24:24" x14ac:dyDescent="0.25">
      <c r="X223" s="251"/>
    </row>
    <row r="224" spans="24:24" x14ac:dyDescent="0.25">
      <c r="X224" s="251"/>
    </row>
    <row r="225" spans="24:24" x14ac:dyDescent="0.25">
      <c r="X225" s="251"/>
    </row>
    <row r="226" spans="24:24" x14ac:dyDescent="0.25">
      <c r="X226" s="251"/>
    </row>
    <row r="227" spans="24:24" x14ac:dyDescent="0.25">
      <c r="X227" s="251"/>
    </row>
    <row r="228" spans="24:24" x14ac:dyDescent="0.25">
      <c r="X228" s="251"/>
    </row>
    <row r="229" spans="24:24" x14ac:dyDescent="0.25">
      <c r="X229" s="251"/>
    </row>
    <row r="230" spans="24:24" x14ac:dyDescent="0.25">
      <c r="X230" s="251"/>
    </row>
    <row r="231" spans="24:24" x14ac:dyDescent="0.25">
      <c r="X231" s="251"/>
    </row>
    <row r="232" spans="24:24" x14ac:dyDescent="0.25">
      <c r="X232" s="251"/>
    </row>
    <row r="233" spans="24:24" x14ac:dyDescent="0.25">
      <c r="X233" s="251"/>
    </row>
    <row r="234" spans="24:24" x14ac:dyDescent="0.25">
      <c r="X234" s="251"/>
    </row>
    <row r="235" spans="24:24" x14ac:dyDescent="0.25">
      <c r="X235" s="251"/>
    </row>
    <row r="236" spans="24:24" x14ac:dyDescent="0.25">
      <c r="X236" s="251"/>
    </row>
    <row r="237" spans="24:24" x14ac:dyDescent="0.25">
      <c r="X237" s="251"/>
    </row>
    <row r="238" spans="24:24" x14ac:dyDescent="0.25">
      <c r="X238" s="251"/>
    </row>
    <row r="239" spans="24:24" x14ac:dyDescent="0.25">
      <c r="X239" s="251"/>
    </row>
    <row r="240" spans="24:24" x14ac:dyDescent="0.25">
      <c r="X240" s="251"/>
    </row>
    <row r="241" spans="24:24" x14ac:dyDescent="0.25">
      <c r="X241" s="251"/>
    </row>
    <row r="242" spans="24:24" x14ac:dyDescent="0.25">
      <c r="X242" s="251"/>
    </row>
    <row r="243" spans="24:24" x14ac:dyDescent="0.25">
      <c r="X243" s="251"/>
    </row>
    <row r="244" spans="24:24" x14ac:dyDescent="0.25">
      <c r="X244" s="251"/>
    </row>
    <row r="245" spans="24:24" x14ac:dyDescent="0.25">
      <c r="X245" s="251"/>
    </row>
    <row r="246" spans="24:24" x14ac:dyDescent="0.25">
      <c r="X246" s="251"/>
    </row>
    <row r="247" spans="24:24" x14ac:dyDescent="0.25">
      <c r="X247" s="251"/>
    </row>
    <row r="248" spans="24:24" x14ac:dyDescent="0.25">
      <c r="X248" s="251"/>
    </row>
    <row r="249" spans="24:24" x14ac:dyDescent="0.25">
      <c r="X249" s="251"/>
    </row>
    <row r="250" spans="24:24" x14ac:dyDescent="0.25">
      <c r="X250" s="251"/>
    </row>
    <row r="251" spans="24:24" x14ac:dyDescent="0.25">
      <c r="X251" s="251"/>
    </row>
    <row r="252" spans="24:24" x14ac:dyDescent="0.25">
      <c r="X252" s="251"/>
    </row>
    <row r="253" spans="24:24" x14ac:dyDescent="0.25">
      <c r="X253" s="251"/>
    </row>
    <row r="254" spans="24:24" x14ac:dyDescent="0.25">
      <c r="X254" s="251"/>
    </row>
    <row r="255" spans="24:24" x14ac:dyDescent="0.25">
      <c r="X255" s="251"/>
    </row>
    <row r="256" spans="24:24" x14ac:dyDescent="0.25">
      <c r="X256" s="251"/>
    </row>
    <row r="257" spans="24:24" x14ac:dyDescent="0.25">
      <c r="X257" s="251"/>
    </row>
    <row r="258" spans="24:24" x14ac:dyDescent="0.25">
      <c r="X258" s="251"/>
    </row>
    <row r="259" spans="24:24" x14ac:dyDescent="0.25">
      <c r="X259" s="251"/>
    </row>
    <row r="260" spans="24:24" x14ac:dyDescent="0.25">
      <c r="X260" s="251"/>
    </row>
    <row r="261" spans="24:24" x14ac:dyDescent="0.25">
      <c r="X261" s="251"/>
    </row>
    <row r="262" spans="24:24" x14ac:dyDescent="0.25">
      <c r="X262" s="251"/>
    </row>
    <row r="263" spans="24:24" x14ac:dyDescent="0.25">
      <c r="X263" s="251"/>
    </row>
    <row r="264" spans="24:24" x14ac:dyDescent="0.25">
      <c r="X264" s="251"/>
    </row>
    <row r="265" spans="24:24" x14ac:dyDescent="0.25">
      <c r="X265" s="251"/>
    </row>
    <row r="266" spans="24:24" x14ac:dyDescent="0.25">
      <c r="X266" s="251"/>
    </row>
    <row r="267" spans="24:24" x14ac:dyDescent="0.25">
      <c r="X267" s="251"/>
    </row>
    <row r="268" spans="24:24" x14ac:dyDescent="0.25">
      <c r="X268" s="251"/>
    </row>
    <row r="269" spans="24:24" x14ac:dyDescent="0.25">
      <c r="X269" s="251"/>
    </row>
    <row r="270" spans="24:24" x14ac:dyDescent="0.25">
      <c r="X270" s="251"/>
    </row>
    <row r="271" spans="24:24" x14ac:dyDescent="0.25">
      <c r="X271" s="251"/>
    </row>
    <row r="272" spans="24:24" x14ac:dyDescent="0.25">
      <c r="X272" s="251"/>
    </row>
    <row r="273" spans="24:24" x14ac:dyDescent="0.25">
      <c r="X273" s="251"/>
    </row>
    <row r="274" spans="24:24" x14ac:dyDescent="0.25">
      <c r="X274" s="251"/>
    </row>
    <row r="275" spans="24:24" x14ac:dyDescent="0.25">
      <c r="X275" s="251"/>
    </row>
    <row r="276" spans="24:24" x14ac:dyDescent="0.25">
      <c r="X276" s="251"/>
    </row>
    <row r="277" spans="24:24" x14ac:dyDescent="0.25">
      <c r="X277" s="251"/>
    </row>
    <row r="278" spans="24:24" x14ac:dyDescent="0.25">
      <c r="X278" s="251"/>
    </row>
    <row r="279" spans="24:24" x14ac:dyDescent="0.25">
      <c r="X279" s="251"/>
    </row>
    <row r="280" spans="24:24" x14ac:dyDescent="0.25">
      <c r="X280" s="251"/>
    </row>
    <row r="281" spans="24:24" x14ac:dyDescent="0.25">
      <c r="X281" s="251"/>
    </row>
    <row r="282" spans="24:24" x14ac:dyDescent="0.25">
      <c r="X282" s="251"/>
    </row>
    <row r="283" spans="24:24" x14ac:dyDescent="0.25">
      <c r="X283" s="251"/>
    </row>
    <row r="284" spans="24:24" x14ac:dyDescent="0.25">
      <c r="X284" s="251"/>
    </row>
    <row r="285" spans="24:24" x14ac:dyDescent="0.25">
      <c r="X285" s="251"/>
    </row>
    <row r="286" spans="24:24" x14ac:dyDescent="0.25">
      <c r="X286" s="251"/>
    </row>
    <row r="287" spans="24:24" x14ac:dyDescent="0.25">
      <c r="X287" s="251"/>
    </row>
    <row r="288" spans="24:24" x14ac:dyDescent="0.25">
      <c r="X288" s="251"/>
    </row>
    <row r="289" spans="24:24" x14ac:dyDescent="0.25">
      <c r="X289" s="251"/>
    </row>
    <row r="290" spans="24:24" x14ac:dyDescent="0.25">
      <c r="X290" s="251"/>
    </row>
    <row r="291" spans="24:24" x14ac:dyDescent="0.25">
      <c r="X291" s="251"/>
    </row>
    <row r="292" spans="24:24" x14ac:dyDescent="0.25">
      <c r="X292" s="251"/>
    </row>
    <row r="293" spans="24:24" x14ac:dyDescent="0.25">
      <c r="X293" s="251"/>
    </row>
    <row r="294" spans="24:24" x14ac:dyDescent="0.25">
      <c r="X294" s="251"/>
    </row>
    <row r="295" spans="24:24" x14ac:dyDescent="0.25">
      <c r="X295" s="251"/>
    </row>
    <row r="296" spans="24:24" x14ac:dyDescent="0.25">
      <c r="X296" s="251"/>
    </row>
    <row r="297" spans="24:24" x14ac:dyDescent="0.25">
      <c r="X297" s="251"/>
    </row>
    <row r="298" spans="24:24" x14ac:dyDescent="0.25">
      <c r="X298" s="251"/>
    </row>
    <row r="299" spans="24:24" x14ac:dyDescent="0.25">
      <c r="X299" s="251"/>
    </row>
    <row r="300" spans="24:24" x14ac:dyDescent="0.25">
      <c r="X300" s="251"/>
    </row>
    <row r="301" spans="24:24" x14ac:dyDescent="0.25">
      <c r="X301" s="251"/>
    </row>
    <row r="302" spans="24:24" x14ac:dyDescent="0.25">
      <c r="X302" s="251"/>
    </row>
    <row r="303" spans="24:24" x14ac:dyDescent="0.25">
      <c r="X303" s="251"/>
    </row>
    <row r="304" spans="24:24" x14ac:dyDescent="0.25">
      <c r="X304" s="251"/>
    </row>
    <row r="305" spans="24:24" x14ac:dyDescent="0.25">
      <c r="X305" s="251"/>
    </row>
    <row r="306" spans="24:24" x14ac:dyDescent="0.25">
      <c r="X306" s="251"/>
    </row>
    <row r="307" spans="24:24" x14ac:dyDescent="0.25">
      <c r="X307" s="251"/>
    </row>
    <row r="308" spans="24:24" x14ac:dyDescent="0.25">
      <c r="X308" s="251"/>
    </row>
    <row r="309" spans="24:24" x14ac:dyDescent="0.25">
      <c r="X309" s="251"/>
    </row>
    <row r="310" spans="24:24" x14ac:dyDescent="0.25">
      <c r="X310" s="251"/>
    </row>
    <row r="311" spans="24:24" x14ac:dyDescent="0.25">
      <c r="X311" s="251"/>
    </row>
    <row r="312" spans="24:24" x14ac:dyDescent="0.25">
      <c r="X312" s="251"/>
    </row>
    <row r="313" spans="24:24" x14ac:dyDescent="0.25">
      <c r="X313" s="251"/>
    </row>
    <row r="314" spans="24:24" x14ac:dyDescent="0.25">
      <c r="X314" s="251"/>
    </row>
    <row r="315" spans="24:24" x14ac:dyDescent="0.25">
      <c r="X315" s="251"/>
    </row>
    <row r="316" spans="24:24" x14ac:dyDescent="0.25">
      <c r="X316" s="251"/>
    </row>
    <row r="317" spans="24:24" x14ac:dyDescent="0.25">
      <c r="X317" s="251"/>
    </row>
    <row r="318" spans="24:24" x14ac:dyDescent="0.25">
      <c r="X318" s="251"/>
    </row>
    <row r="319" spans="24:24" x14ac:dyDescent="0.25">
      <c r="X319" s="251"/>
    </row>
    <row r="320" spans="24:24" x14ac:dyDescent="0.25">
      <c r="X320" s="251"/>
    </row>
    <row r="321" spans="24:24" x14ac:dyDescent="0.25">
      <c r="X321" s="251"/>
    </row>
    <row r="322" spans="24:24" x14ac:dyDescent="0.25">
      <c r="X322" s="251"/>
    </row>
    <row r="323" spans="24:24" x14ac:dyDescent="0.25">
      <c r="X323" s="251"/>
    </row>
    <row r="324" spans="24:24" x14ac:dyDescent="0.25">
      <c r="X324" s="251"/>
    </row>
    <row r="325" spans="24:24" x14ac:dyDescent="0.25">
      <c r="X325" s="251"/>
    </row>
    <row r="326" spans="24:24" x14ac:dyDescent="0.25">
      <c r="X326" s="251"/>
    </row>
    <row r="327" spans="24:24" x14ac:dyDescent="0.25">
      <c r="X327" s="251"/>
    </row>
    <row r="328" spans="24:24" x14ac:dyDescent="0.25">
      <c r="X328" s="251"/>
    </row>
    <row r="329" spans="24:24" x14ac:dyDescent="0.25">
      <c r="X329" s="251"/>
    </row>
    <row r="330" spans="24:24" x14ac:dyDescent="0.25">
      <c r="X330" s="251"/>
    </row>
    <row r="331" spans="24:24" x14ac:dyDescent="0.25">
      <c r="X331" s="251"/>
    </row>
    <row r="332" spans="24:24" x14ac:dyDescent="0.25">
      <c r="X332" s="251"/>
    </row>
    <row r="333" spans="24:24" x14ac:dyDescent="0.25">
      <c r="X333" s="251"/>
    </row>
    <row r="334" spans="24:24" x14ac:dyDescent="0.25">
      <c r="X334" s="251"/>
    </row>
    <row r="335" spans="24:24" x14ac:dyDescent="0.25">
      <c r="X335" s="251"/>
    </row>
    <row r="336" spans="24:24" x14ac:dyDescent="0.25">
      <c r="X336" s="251"/>
    </row>
    <row r="337" spans="24:24" x14ac:dyDescent="0.25">
      <c r="X337" s="251"/>
    </row>
    <row r="338" spans="24:24" x14ac:dyDescent="0.25">
      <c r="X338" s="251"/>
    </row>
    <row r="339" spans="24:24" x14ac:dyDescent="0.25">
      <c r="X339" s="251"/>
    </row>
    <row r="340" spans="24:24" x14ac:dyDescent="0.25">
      <c r="X340" s="251"/>
    </row>
    <row r="341" spans="24:24" x14ac:dyDescent="0.25">
      <c r="X341" s="251"/>
    </row>
    <row r="342" spans="24:24" x14ac:dyDescent="0.25">
      <c r="X342" s="251"/>
    </row>
    <row r="343" spans="24:24" x14ac:dyDescent="0.25">
      <c r="X343" s="251"/>
    </row>
    <row r="344" spans="24:24" x14ac:dyDescent="0.25">
      <c r="X344" s="251"/>
    </row>
    <row r="345" spans="24:24" x14ac:dyDescent="0.25">
      <c r="X345" s="251"/>
    </row>
    <row r="346" spans="24:24" x14ac:dyDescent="0.25">
      <c r="X346" s="251"/>
    </row>
    <row r="347" spans="24:24" x14ac:dyDescent="0.25">
      <c r="X347" s="251"/>
    </row>
    <row r="348" spans="24:24" x14ac:dyDescent="0.25">
      <c r="X348" s="251"/>
    </row>
    <row r="349" spans="24:24" x14ac:dyDescent="0.25">
      <c r="X349" s="251"/>
    </row>
    <row r="350" spans="24:24" x14ac:dyDescent="0.25">
      <c r="X350" s="251"/>
    </row>
    <row r="351" spans="24:24" x14ac:dyDescent="0.25">
      <c r="X351" s="251"/>
    </row>
    <row r="352" spans="24:24" x14ac:dyDescent="0.25">
      <c r="X352" s="251"/>
    </row>
    <row r="353" spans="24:24" x14ac:dyDescent="0.25">
      <c r="X353" s="251"/>
    </row>
    <row r="354" spans="24:24" x14ac:dyDescent="0.25">
      <c r="X354" s="251"/>
    </row>
    <row r="355" spans="24:24" x14ac:dyDescent="0.25">
      <c r="X355" s="251"/>
    </row>
    <row r="356" spans="24:24" x14ac:dyDescent="0.25">
      <c r="X356" s="251"/>
    </row>
    <row r="357" spans="24:24" x14ac:dyDescent="0.25">
      <c r="X357" s="251"/>
    </row>
    <row r="358" spans="24:24" x14ac:dyDescent="0.25">
      <c r="X358" s="251"/>
    </row>
    <row r="359" spans="24:24" x14ac:dyDescent="0.25">
      <c r="X359" s="251"/>
    </row>
    <row r="360" spans="24:24" x14ac:dyDescent="0.25">
      <c r="X360" s="251"/>
    </row>
    <row r="361" spans="24:24" x14ac:dyDescent="0.25">
      <c r="X361" s="251"/>
    </row>
    <row r="362" spans="24:24" x14ac:dyDescent="0.25">
      <c r="X362" s="251"/>
    </row>
    <row r="363" spans="24:24" x14ac:dyDescent="0.25">
      <c r="X363" s="251"/>
    </row>
    <row r="364" spans="24:24" x14ac:dyDescent="0.25">
      <c r="X364" s="251"/>
    </row>
    <row r="365" spans="24:24" x14ac:dyDescent="0.25">
      <c r="X365" s="251"/>
    </row>
    <row r="366" spans="24:24" x14ac:dyDescent="0.25">
      <c r="X366" s="251"/>
    </row>
    <row r="367" spans="24:24" x14ac:dyDescent="0.25">
      <c r="X367" s="251"/>
    </row>
    <row r="368" spans="24:24" x14ac:dyDescent="0.25">
      <c r="X368" s="251"/>
    </row>
    <row r="369" spans="24:24" x14ac:dyDescent="0.25">
      <c r="X369" s="251"/>
    </row>
    <row r="370" spans="24:24" x14ac:dyDescent="0.25">
      <c r="X370" s="251"/>
    </row>
    <row r="371" spans="24:24" x14ac:dyDescent="0.25">
      <c r="X371" s="251"/>
    </row>
    <row r="372" spans="24:24" x14ac:dyDescent="0.25">
      <c r="X372" s="251"/>
    </row>
    <row r="373" spans="24:24" x14ac:dyDescent="0.25">
      <c r="X373" s="251"/>
    </row>
    <row r="374" spans="24:24" x14ac:dyDescent="0.25">
      <c r="X374" s="251"/>
    </row>
    <row r="375" spans="24:24" x14ac:dyDescent="0.25">
      <c r="X375" s="251"/>
    </row>
    <row r="376" spans="24:24" x14ac:dyDescent="0.25">
      <c r="X376" s="251"/>
    </row>
    <row r="377" spans="24:24" x14ac:dyDescent="0.25">
      <c r="X377" s="251"/>
    </row>
    <row r="378" spans="24:24" x14ac:dyDescent="0.25">
      <c r="X378" s="251"/>
    </row>
    <row r="379" spans="24:24" x14ac:dyDescent="0.25">
      <c r="X379" s="251"/>
    </row>
    <row r="380" spans="24:24" x14ac:dyDescent="0.25">
      <c r="X380" s="251"/>
    </row>
    <row r="381" spans="24:24" x14ac:dyDescent="0.25">
      <c r="X381" s="251"/>
    </row>
    <row r="382" spans="24:24" x14ac:dyDescent="0.25">
      <c r="X382" s="251"/>
    </row>
    <row r="383" spans="24:24" x14ac:dyDescent="0.25">
      <c r="X383" s="251"/>
    </row>
    <row r="384" spans="24:24" x14ac:dyDescent="0.25">
      <c r="X384" s="251"/>
    </row>
    <row r="385" spans="24:24" x14ac:dyDescent="0.25">
      <c r="X385" s="251"/>
    </row>
    <row r="386" spans="24:24" x14ac:dyDescent="0.25">
      <c r="X386" s="251"/>
    </row>
    <row r="387" spans="24:24" x14ac:dyDescent="0.25">
      <c r="X387" s="251"/>
    </row>
    <row r="388" spans="24:24" x14ac:dyDescent="0.25">
      <c r="X388" s="251"/>
    </row>
    <row r="389" spans="24:24" x14ac:dyDescent="0.25">
      <c r="X389" s="251"/>
    </row>
    <row r="390" spans="24:24" x14ac:dyDescent="0.25">
      <c r="X390" s="251"/>
    </row>
    <row r="391" spans="24:24" x14ac:dyDescent="0.25">
      <c r="X391" s="251"/>
    </row>
    <row r="392" spans="24:24" x14ac:dyDescent="0.25">
      <c r="X392" s="251"/>
    </row>
    <row r="393" spans="24:24" x14ac:dyDescent="0.25">
      <c r="X393" s="251"/>
    </row>
    <row r="394" spans="24:24" x14ac:dyDescent="0.25">
      <c r="X394" s="251"/>
    </row>
    <row r="395" spans="24:24" x14ac:dyDescent="0.25">
      <c r="X395" s="251"/>
    </row>
    <row r="396" spans="24:24" x14ac:dyDescent="0.25">
      <c r="X396" s="251"/>
    </row>
    <row r="397" spans="24:24" x14ac:dyDescent="0.25">
      <c r="X397" s="251"/>
    </row>
    <row r="398" spans="24:24" x14ac:dyDescent="0.25">
      <c r="X398" s="251"/>
    </row>
    <row r="399" spans="24:24" x14ac:dyDescent="0.25">
      <c r="X399" s="251"/>
    </row>
    <row r="400" spans="24:24" x14ac:dyDescent="0.25">
      <c r="X400" s="251"/>
    </row>
    <row r="401" spans="24:24" x14ac:dyDescent="0.25">
      <c r="X401" s="251"/>
    </row>
    <row r="402" spans="24:24" x14ac:dyDescent="0.25">
      <c r="X402" s="251"/>
    </row>
    <row r="403" spans="24:24" x14ac:dyDescent="0.25">
      <c r="X403" s="251"/>
    </row>
    <row r="404" spans="24:24" x14ac:dyDescent="0.25">
      <c r="X404" s="251"/>
    </row>
    <row r="405" spans="24:24" x14ac:dyDescent="0.25">
      <c r="X405" s="251"/>
    </row>
    <row r="406" spans="24:24" x14ac:dyDescent="0.25">
      <c r="X406" s="251"/>
    </row>
    <row r="407" spans="24:24" x14ac:dyDescent="0.25">
      <c r="X407" s="251"/>
    </row>
    <row r="408" spans="24:24" x14ac:dyDescent="0.25">
      <c r="X408" s="251"/>
    </row>
    <row r="409" spans="24:24" x14ac:dyDescent="0.25">
      <c r="X409" s="251"/>
    </row>
    <row r="410" spans="24:24" x14ac:dyDescent="0.25">
      <c r="X410" s="251"/>
    </row>
    <row r="411" spans="24:24" x14ac:dyDescent="0.25">
      <c r="X411" s="251"/>
    </row>
    <row r="412" spans="24:24" x14ac:dyDescent="0.25">
      <c r="X412" s="251"/>
    </row>
    <row r="413" spans="24:24" x14ac:dyDescent="0.25">
      <c r="X413" s="251"/>
    </row>
    <row r="414" spans="24:24" x14ac:dyDescent="0.25">
      <c r="X414" s="251"/>
    </row>
    <row r="415" spans="24:24" x14ac:dyDescent="0.25">
      <c r="X415" s="251"/>
    </row>
    <row r="416" spans="24:24" x14ac:dyDescent="0.25">
      <c r="X416" s="251"/>
    </row>
    <row r="417" spans="24:24" x14ac:dyDescent="0.25">
      <c r="X417" s="251"/>
    </row>
    <row r="418" spans="24:24" x14ac:dyDescent="0.25">
      <c r="X418" s="251"/>
    </row>
    <row r="419" spans="24:24" x14ac:dyDescent="0.25">
      <c r="X419" s="251"/>
    </row>
    <row r="420" spans="24:24" x14ac:dyDescent="0.25">
      <c r="X420" s="251"/>
    </row>
    <row r="421" spans="24:24" x14ac:dyDescent="0.25">
      <c r="X421" s="251"/>
    </row>
    <row r="422" spans="24:24" x14ac:dyDescent="0.25">
      <c r="X422" s="251"/>
    </row>
    <row r="423" spans="24:24" x14ac:dyDescent="0.25">
      <c r="X423" s="251"/>
    </row>
    <row r="424" spans="24:24" x14ac:dyDescent="0.25">
      <c r="X424" s="251"/>
    </row>
    <row r="425" spans="24:24" x14ac:dyDescent="0.25">
      <c r="X425" s="251"/>
    </row>
    <row r="426" spans="24:24" x14ac:dyDescent="0.25">
      <c r="X426" s="251"/>
    </row>
    <row r="427" spans="24:24" x14ac:dyDescent="0.25">
      <c r="X427" s="251"/>
    </row>
    <row r="428" spans="24:24" x14ac:dyDescent="0.25">
      <c r="X428" s="251"/>
    </row>
    <row r="429" spans="24:24" x14ac:dyDescent="0.25">
      <c r="X429" s="251"/>
    </row>
    <row r="430" spans="24:24" x14ac:dyDescent="0.25">
      <c r="X430" s="251"/>
    </row>
    <row r="431" spans="24:24" x14ac:dyDescent="0.25">
      <c r="X431" s="251"/>
    </row>
    <row r="432" spans="24:24" x14ac:dyDescent="0.25">
      <c r="X432" s="251"/>
    </row>
    <row r="433" spans="24:24" x14ac:dyDescent="0.25">
      <c r="X433" s="251"/>
    </row>
    <row r="434" spans="24:24" x14ac:dyDescent="0.25">
      <c r="X434" s="251"/>
    </row>
    <row r="435" spans="24:24" x14ac:dyDescent="0.25">
      <c r="X435" s="251"/>
    </row>
    <row r="436" spans="24:24" x14ac:dyDescent="0.25">
      <c r="X436" s="251"/>
    </row>
    <row r="437" spans="24:24" x14ac:dyDescent="0.25">
      <c r="X437" s="251"/>
    </row>
    <row r="438" spans="24:24" x14ac:dyDescent="0.25">
      <c r="X438" s="251"/>
    </row>
    <row r="439" spans="24:24" x14ac:dyDescent="0.25">
      <c r="X439" s="251"/>
    </row>
    <row r="440" spans="24:24" x14ac:dyDescent="0.25">
      <c r="X440" s="251"/>
    </row>
    <row r="441" spans="24:24" x14ac:dyDescent="0.25">
      <c r="X441" s="251"/>
    </row>
    <row r="442" spans="24:24" x14ac:dyDescent="0.25">
      <c r="X442" s="251"/>
    </row>
    <row r="443" spans="24:24" x14ac:dyDescent="0.25">
      <c r="X443" s="251"/>
    </row>
    <row r="444" spans="24:24" x14ac:dyDescent="0.25">
      <c r="X444" s="251"/>
    </row>
    <row r="445" spans="24:24" x14ac:dyDescent="0.25">
      <c r="X445" s="251"/>
    </row>
    <row r="446" spans="24:24" x14ac:dyDescent="0.25">
      <c r="X446" s="251"/>
    </row>
    <row r="447" spans="24:24" x14ac:dyDescent="0.25">
      <c r="X447" s="251"/>
    </row>
    <row r="448" spans="24:24" x14ac:dyDescent="0.25">
      <c r="X448" s="251"/>
    </row>
    <row r="449" spans="24:24" x14ac:dyDescent="0.25">
      <c r="X449" s="251"/>
    </row>
    <row r="450" spans="24:24" x14ac:dyDescent="0.25">
      <c r="X450" s="251"/>
    </row>
    <row r="451" spans="24:24" x14ac:dyDescent="0.25">
      <c r="X451" s="251"/>
    </row>
    <row r="452" spans="24:24" x14ac:dyDescent="0.25">
      <c r="X452" s="251"/>
    </row>
    <row r="453" spans="24:24" x14ac:dyDescent="0.25">
      <c r="X453" s="251"/>
    </row>
    <row r="454" spans="24:24" x14ac:dyDescent="0.25">
      <c r="X454" s="251"/>
    </row>
    <row r="455" spans="24:24" x14ac:dyDescent="0.25">
      <c r="X455" s="251"/>
    </row>
    <row r="456" spans="24:24" x14ac:dyDescent="0.25">
      <c r="X456" s="251"/>
    </row>
    <row r="457" spans="24:24" x14ac:dyDescent="0.25">
      <c r="X457" s="251"/>
    </row>
    <row r="458" spans="24:24" x14ac:dyDescent="0.25">
      <c r="X458" s="251"/>
    </row>
    <row r="459" spans="24:24" x14ac:dyDescent="0.25">
      <c r="X459" s="251"/>
    </row>
    <row r="460" spans="24:24" x14ac:dyDescent="0.25">
      <c r="X460" s="251"/>
    </row>
    <row r="461" spans="24:24" x14ac:dyDescent="0.25">
      <c r="X461" s="251"/>
    </row>
    <row r="462" spans="24:24" x14ac:dyDescent="0.25">
      <c r="X462" s="251"/>
    </row>
    <row r="463" spans="24:24" x14ac:dyDescent="0.25">
      <c r="X463" s="251"/>
    </row>
    <row r="464" spans="24:24" x14ac:dyDescent="0.25">
      <c r="X464" s="251"/>
    </row>
    <row r="465" spans="24:24" x14ac:dyDescent="0.25">
      <c r="X465" s="251"/>
    </row>
  </sheetData>
  <mergeCells count="47">
    <mergeCell ref="X51:X53"/>
    <mergeCell ref="X56:X57"/>
    <mergeCell ref="X28:X29"/>
    <mergeCell ref="X31:X32"/>
    <mergeCell ref="X33:X36"/>
    <mergeCell ref="X38:X41"/>
    <mergeCell ref="X45:X47"/>
    <mergeCell ref="X7:X9"/>
    <mergeCell ref="X10:X13"/>
    <mergeCell ref="X17:X20"/>
    <mergeCell ref="X21:X25"/>
    <mergeCell ref="L49:N49"/>
    <mergeCell ref="L25:N25"/>
    <mergeCell ref="L29:N29"/>
    <mergeCell ref="L31:N31"/>
    <mergeCell ref="L32:N32"/>
    <mergeCell ref="L57:N57"/>
    <mergeCell ref="L58:N58"/>
    <mergeCell ref="L59:N59"/>
    <mergeCell ref="L34:N34"/>
    <mergeCell ref="L35:N35"/>
    <mergeCell ref="L39:N39"/>
    <mergeCell ref="L40:N40"/>
    <mergeCell ref="L51:N51"/>
    <mergeCell ref="L52:N52"/>
    <mergeCell ref="L53:N53"/>
    <mergeCell ref="L55:N55"/>
    <mergeCell ref="L56:N56"/>
    <mergeCell ref="C45:C46"/>
    <mergeCell ref="L41:N41"/>
    <mergeCell ref="L45:N45"/>
    <mergeCell ref="L38:N38"/>
    <mergeCell ref="L42:N42"/>
    <mergeCell ref="L43:N43"/>
    <mergeCell ref="O1:S1"/>
    <mergeCell ref="T1:V1"/>
    <mergeCell ref="L22:N22"/>
    <mergeCell ref="L23:N23"/>
    <mergeCell ref="L24:N24"/>
    <mergeCell ref="L6:N6"/>
    <mergeCell ref="L4:N4"/>
    <mergeCell ref="A2:B2"/>
    <mergeCell ref="J1:K1"/>
    <mergeCell ref="L1:N1"/>
    <mergeCell ref="A1:C1"/>
    <mergeCell ref="E1:G1"/>
    <mergeCell ref="H1:I1"/>
  </mergeCells>
  <dataValidations count="2">
    <dataValidation type="list" allowBlank="1" showInputMessage="1" showErrorMessage="1" sqref="T3:U11 O3:S59 T13:U59 V3:V59 M36:N37 T12 W3:W60 M33:N33 M26:N28 M30:N30 M3:N3 X3 X7 X10 X14:X17 X21 X26:X28 X30:X31 X33 X37:X38 X42:X45 X48:X51 X54:X56 X58:X60 Y3:Y60 H3:L59 M5:N5 M7:N21">
      <formula1>list1</formula1>
    </dataValidation>
    <dataValidation type="list" allowBlank="1" showInputMessage="1" showErrorMessage="1" sqref="H60:V60 E3:G60">
      <formula1>list3</formula1>
    </dataValidation>
  </dataValidations>
  <printOptions horizontalCentered="1" verticalCentered="1"/>
  <pageMargins left="0.19685039370078741" right="0.15748031496062992" top="0.19685039370078741" bottom="0.19685039370078741" header="0.23622047244094491" footer="0.23622047244094491"/>
  <pageSetup paperSize="8" scale="5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topLeftCell="A38" zoomScale="70" zoomScaleNormal="70" zoomScaleSheetLayoutView="64" workbookViewId="0">
      <selection activeCell="I6" sqref="I6"/>
    </sheetView>
  </sheetViews>
  <sheetFormatPr defaultColWidth="9.140625" defaultRowHeight="15" x14ac:dyDescent="0.25"/>
  <cols>
    <col min="1" max="1" width="7" style="1" customWidth="1"/>
    <col min="2" max="2" width="31.85546875" style="1" customWidth="1"/>
    <col min="3" max="3" width="6.85546875" style="2" customWidth="1"/>
    <col min="4" max="4" width="34.5703125" style="2" customWidth="1"/>
    <col min="5" max="5" width="15.5703125" style="1" customWidth="1"/>
    <col min="6" max="6" width="14.7109375" style="1" customWidth="1"/>
    <col min="7" max="7" width="19.28515625" style="1" customWidth="1"/>
    <col min="8" max="8" width="13.5703125" style="1" customWidth="1"/>
    <col min="9" max="9" width="13" style="1" customWidth="1"/>
    <col min="10" max="10" width="13.42578125" style="1" customWidth="1"/>
    <col min="11" max="11" width="12.85546875" style="1" customWidth="1"/>
    <col min="12" max="12" width="15.140625" style="1" customWidth="1"/>
    <col min="13" max="13" width="13.5703125" style="1" customWidth="1"/>
    <col min="14" max="14" width="15.7109375" style="1" customWidth="1"/>
    <col min="15" max="15" width="13" style="1" customWidth="1"/>
    <col min="16" max="17" width="13.42578125" style="1" customWidth="1"/>
    <col min="18" max="18" width="13.7109375" style="1" customWidth="1"/>
    <col min="19" max="19" width="13.42578125" style="1" customWidth="1"/>
    <col min="20" max="20" width="14.140625" style="1" customWidth="1"/>
    <col min="21" max="21" width="13" style="1" customWidth="1"/>
    <col min="22" max="22" width="12.5703125" style="1" customWidth="1"/>
    <col min="23" max="23" width="14.5703125" style="75" customWidth="1"/>
    <col min="24" max="24" width="21.42578125" style="77" customWidth="1"/>
    <col min="25" max="16384" width="9.140625" style="1"/>
  </cols>
  <sheetData>
    <row r="1" spans="1:24" ht="21.75" customHeight="1" thickTop="1" x14ac:dyDescent="0.25">
      <c r="A1" s="372" t="s">
        <v>50</v>
      </c>
      <c r="B1" s="373"/>
      <c r="C1" s="373"/>
      <c r="D1" s="81"/>
      <c r="E1" s="374" t="s">
        <v>49</v>
      </c>
      <c r="F1" s="368"/>
      <c r="G1" s="375"/>
      <c r="H1" s="374" t="s">
        <v>48</v>
      </c>
      <c r="I1" s="368"/>
      <c r="J1" s="367" t="s">
        <v>47</v>
      </c>
      <c r="K1" s="368"/>
      <c r="L1" s="367" t="s">
        <v>46</v>
      </c>
      <c r="M1" s="368"/>
      <c r="N1" s="368"/>
      <c r="O1" s="367" t="s">
        <v>45</v>
      </c>
      <c r="P1" s="368"/>
      <c r="Q1" s="368"/>
      <c r="R1" s="368"/>
      <c r="S1" s="368"/>
      <c r="T1" s="367" t="s">
        <v>44</v>
      </c>
      <c r="U1" s="368"/>
      <c r="V1" s="369"/>
      <c r="W1" s="82"/>
      <c r="X1" s="102"/>
    </row>
    <row r="2" spans="1:24" ht="15.75" thickBot="1" x14ac:dyDescent="0.3">
      <c r="A2" s="370" t="s">
        <v>43</v>
      </c>
      <c r="B2" s="371"/>
      <c r="C2" s="78" t="s">
        <v>42</v>
      </c>
      <c r="D2" s="78"/>
      <c r="E2" s="15" t="s">
        <v>41</v>
      </c>
      <c r="F2" s="14" t="s">
        <v>40</v>
      </c>
      <c r="G2" s="16" t="s">
        <v>39</v>
      </c>
      <c r="H2" s="15" t="s">
        <v>38</v>
      </c>
      <c r="I2" s="14" t="s">
        <v>37</v>
      </c>
      <c r="J2" s="14" t="s">
        <v>36</v>
      </c>
      <c r="K2" s="14" t="s">
        <v>35</v>
      </c>
      <c r="L2" s="14" t="s">
        <v>34</v>
      </c>
      <c r="M2" s="14" t="s">
        <v>33</v>
      </c>
      <c r="N2" s="14" t="s">
        <v>32</v>
      </c>
      <c r="O2" s="14" t="s">
        <v>31</v>
      </c>
      <c r="P2" s="14" t="s">
        <v>30</v>
      </c>
      <c r="Q2" s="14" t="s">
        <v>29</v>
      </c>
      <c r="R2" s="14" t="s">
        <v>28</v>
      </c>
      <c r="S2" s="14" t="s">
        <v>27</v>
      </c>
      <c r="T2" s="14" t="s">
        <v>26</v>
      </c>
      <c r="U2" s="14" t="s">
        <v>25</v>
      </c>
      <c r="V2" s="13" t="s">
        <v>24</v>
      </c>
      <c r="W2" s="83" t="s">
        <v>57</v>
      </c>
      <c r="X2" s="106" t="s">
        <v>133</v>
      </c>
    </row>
    <row r="3" spans="1:24" ht="25.5" customHeight="1" x14ac:dyDescent="0.25">
      <c r="A3" s="84" t="s">
        <v>21</v>
      </c>
      <c r="B3" s="8" t="s">
        <v>20</v>
      </c>
      <c r="C3" s="7">
        <v>1</v>
      </c>
      <c r="D3" s="17"/>
      <c r="E3" s="23"/>
      <c r="F3" s="24"/>
      <c r="G3" s="52"/>
      <c r="H3" s="55"/>
      <c r="I3" s="52"/>
      <c r="J3" s="55"/>
      <c r="K3" s="52"/>
      <c r="L3" s="55"/>
      <c r="M3" s="25"/>
      <c r="N3" s="52"/>
      <c r="O3" s="55"/>
      <c r="P3" s="25"/>
      <c r="Q3" s="25"/>
      <c r="R3" s="25"/>
      <c r="S3" s="52"/>
      <c r="T3" s="55"/>
      <c r="U3" s="25"/>
      <c r="V3" s="12"/>
      <c r="W3" s="85"/>
      <c r="X3" s="376">
        <f>SUM(W4:W6)</f>
        <v>1060000</v>
      </c>
    </row>
    <row r="4" spans="1:24" ht="25.5" customHeight="1" x14ac:dyDescent="0.25">
      <c r="A4" s="86"/>
      <c r="B4" s="19"/>
      <c r="C4" s="20" t="s">
        <v>51</v>
      </c>
      <c r="D4" s="21" t="s">
        <v>54</v>
      </c>
      <c r="E4" s="69"/>
      <c r="F4" s="70"/>
      <c r="G4" s="71"/>
      <c r="H4" s="56">
        <f>'table 3 additional contribution'!H4*0.53</f>
        <v>106000</v>
      </c>
      <c r="I4" s="71">
        <f>'table 3 additional contribution'!I4*0.53</f>
        <v>79500</v>
      </c>
      <c r="J4" s="56">
        <f>'table 3 additional contribution'!J4*0.53</f>
        <v>26500</v>
      </c>
      <c r="K4" s="53"/>
      <c r="L4" s="299">
        <f>'table 3 additional contribution'!L4:N4*0.53</f>
        <v>26500</v>
      </c>
      <c r="M4" s="300"/>
      <c r="N4" s="301"/>
      <c r="O4" s="282">
        <f>'table 3 additional contribution'!O4*0.53</f>
        <v>21506.870000000003</v>
      </c>
      <c r="P4" s="28">
        <f>'table 3 additional contribution'!P4*0.53</f>
        <v>26500</v>
      </c>
      <c r="Q4" s="28"/>
      <c r="R4" s="28">
        <f>'table 3 additional contribution'!R4*0.53</f>
        <v>26500</v>
      </c>
      <c r="S4" s="53"/>
      <c r="T4" s="56"/>
      <c r="U4" s="28"/>
      <c r="V4" s="265"/>
      <c r="W4" s="266">
        <f>SUM(E4:V4)</f>
        <v>313006.87</v>
      </c>
      <c r="X4" s="377"/>
    </row>
    <row r="5" spans="1:24" ht="25.5" customHeight="1" x14ac:dyDescent="0.25">
      <c r="A5" s="86"/>
      <c r="B5" s="19"/>
      <c r="C5" s="20" t="s">
        <v>52</v>
      </c>
      <c r="D5" s="21" t="s">
        <v>55</v>
      </c>
      <c r="E5" s="69"/>
      <c r="F5" s="70"/>
      <c r="G5" s="71"/>
      <c r="H5" s="56">
        <f>'table 3 additional contribution'!H5*0.53</f>
        <v>106000</v>
      </c>
      <c r="I5" s="71">
        <f>'table 3 additional contribution'!I5*0.53</f>
        <v>0</v>
      </c>
      <c r="J5" s="56">
        <f>'table 3 additional contribution'!J5*0.53</f>
        <v>0</v>
      </c>
      <c r="K5" s="53"/>
      <c r="L5" s="282"/>
      <c r="M5" s="283"/>
      <c r="N5" s="71"/>
      <c r="O5" s="56">
        <f>'table 3 additional contribution'!O5*0.53</f>
        <v>53000</v>
      </c>
      <c r="P5" s="28">
        <f>'table 3 additional contribution'!P5*0.53</f>
        <v>0</v>
      </c>
      <c r="Q5" s="28"/>
      <c r="R5" s="28">
        <f>'table 3 additional contribution'!R5*0.53</f>
        <v>0</v>
      </c>
      <c r="S5" s="53"/>
      <c r="T5" s="56"/>
      <c r="U5" s="28"/>
      <c r="V5" s="265"/>
      <c r="W5" s="266">
        <f>SUM(E5:V5)</f>
        <v>159000</v>
      </c>
      <c r="X5" s="377"/>
    </row>
    <row r="6" spans="1:24" ht="25.5" customHeight="1" thickBot="1" x14ac:dyDescent="0.3">
      <c r="A6" s="87"/>
      <c r="B6" s="29"/>
      <c r="C6" s="30" t="s">
        <v>53</v>
      </c>
      <c r="D6" s="31" t="s">
        <v>56</v>
      </c>
      <c r="E6" s="72"/>
      <c r="F6" s="73"/>
      <c r="G6" s="74"/>
      <c r="H6" s="56">
        <f>'table 3 additional contribution'!H6*0.53</f>
        <v>185500</v>
      </c>
      <c r="I6" s="71">
        <f>'table 3 additional contribution'!I6*0.53</f>
        <v>53000</v>
      </c>
      <c r="J6" s="56">
        <f>'table 3 additional contribution'!J6*0.53</f>
        <v>159000</v>
      </c>
      <c r="K6" s="54"/>
      <c r="L6" s="315">
        <f>'table 3 additional contribution'!L6:N6*0.53</f>
        <v>53000</v>
      </c>
      <c r="M6" s="316"/>
      <c r="N6" s="317"/>
      <c r="O6" s="282">
        <f>'table 3 additional contribution'!O6*0.53</f>
        <v>84493.13</v>
      </c>
      <c r="P6" s="28">
        <f>'table 3 additional contribution'!P6*0.53</f>
        <v>53000</v>
      </c>
      <c r="Q6" s="34"/>
      <c r="R6" s="28">
        <f>'table 3 additional contribution'!R6*0.53</f>
        <v>0</v>
      </c>
      <c r="S6" s="54"/>
      <c r="T6" s="57"/>
      <c r="U6" s="34"/>
      <c r="V6" s="267"/>
      <c r="W6" s="268">
        <f>SUM(E6:V6)</f>
        <v>587993.13</v>
      </c>
      <c r="X6" s="378"/>
    </row>
    <row r="7" spans="1:24" ht="25.5" customHeight="1" x14ac:dyDescent="0.25">
      <c r="A7" s="84" t="s">
        <v>19</v>
      </c>
      <c r="B7" s="8" t="s">
        <v>18</v>
      </c>
      <c r="C7" s="7">
        <v>3</v>
      </c>
      <c r="D7" s="22"/>
      <c r="E7" s="23"/>
      <c r="F7" s="24"/>
      <c r="G7" s="25"/>
      <c r="H7" s="56">
        <f>'table 3 additional contribution'!H7*0.53</f>
        <v>0</v>
      </c>
      <c r="I7" s="53">
        <f>'table 3 additional contribution'!I7*0.53</f>
        <v>0</v>
      </c>
      <c r="J7" s="56">
        <f>'table 3 additional contribution'!J7*0.53</f>
        <v>0</v>
      </c>
      <c r="K7" s="25"/>
      <c r="L7" s="25"/>
      <c r="M7" s="25"/>
      <c r="N7" s="25"/>
      <c r="O7" s="56">
        <f>'table 3 additional contribution'!O7*0.53</f>
        <v>0</v>
      </c>
      <c r="P7" s="28">
        <f>'table 3 additional contribution'!P7*0.53</f>
        <v>0</v>
      </c>
      <c r="Q7" s="25"/>
      <c r="R7" s="28">
        <f>'table 3 additional contribution'!R7*0.53</f>
        <v>0</v>
      </c>
      <c r="S7" s="25"/>
      <c r="T7" s="25"/>
      <c r="U7" s="25"/>
      <c r="V7" s="269"/>
      <c r="W7" s="270"/>
      <c r="X7" s="376">
        <f>SUM(W8:W9)</f>
        <v>795000</v>
      </c>
    </row>
    <row r="8" spans="1:24" ht="25.5" customHeight="1" x14ac:dyDescent="0.25">
      <c r="A8" s="88"/>
      <c r="B8" s="4"/>
      <c r="C8" s="3" t="s">
        <v>58</v>
      </c>
      <c r="D8" s="21" t="s">
        <v>60</v>
      </c>
      <c r="E8" s="26"/>
      <c r="F8" s="27"/>
      <c r="G8" s="28"/>
      <c r="H8" s="56">
        <f>'table 3 additional contribution'!H8*0.53</f>
        <v>0</v>
      </c>
      <c r="I8" s="53">
        <f>'table 3 additional contribution'!I8*0.53</f>
        <v>0</v>
      </c>
      <c r="J8" s="282">
        <f>'table 3 additional contribution'!J8*0.53</f>
        <v>477000</v>
      </c>
      <c r="K8" s="28"/>
      <c r="L8" s="28"/>
      <c r="M8" s="28"/>
      <c r="N8" s="28"/>
      <c r="O8" s="56">
        <f>'table 3 additional contribution'!O8*0.53</f>
        <v>0</v>
      </c>
      <c r="P8" s="28">
        <f>'table 3 additional contribution'!P8*0.53</f>
        <v>0</v>
      </c>
      <c r="Q8" s="28"/>
      <c r="R8" s="28">
        <f>'table 3 additional contribution'!R8*0.53</f>
        <v>0</v>
      </c>
      <c r="S8" s="28"/>
      <c r="T8" s="28"/>
      <c r="U8" s="28"/>
      <c r="V8" s="271"/>
      <c r="W8" s="266">
        <f>SUM(E8:V8)</f>
        <v>477000</v>
      </c>
      <c r="X8" s="379"/>
    </row>
    <row r="9" spans="1:24" ht="36" customHeight="1" thickBot="1" x14ac:dyDescent="0.3">
      <c r="A9" s="89"/>
      <c r="B9" s="10"/>
      <c r="C9" s="9" t="s">
        <v>59</v>
      </c>
      <c r="D9" s="31" t="s">
        <v>61</v>
      </c>
      <c r="E9" s="32"/>
      <c r="F9" s="33"/>
      <c r="G9" s="34"/>
      <c r="H9" s="56">
        <f>'table 3 additional contribution'!H9*0.53</f>
        <v>0</v>
      </c>
      <c r="I9" s="53">
        <f>'table 3 additional contribution'!I9*0.53</f>
        <v>0</v>
      </c>
      <c r="J9" s="56">
        <f>'table 3 additional contribution'!J9*0.53</f>
        <v>318000</v>
      </c>
      <c r="K9" s="34"/>
      <c r="L9" s="34"/>
      <c r="M9" s="34"/>
      <c r="N9" s="34"/>
      <c r="O9" s="56">
        <f>'table 3 additional contribution'!O9*0.53</f>
        <v>0</v>
      </c>
      <c r="P9" s="28">
        <f>'table 3 additional contribution'!P9*0.53</f>
        <v>0</v>
      </c>
      <c r="Q9" s="34"/>
      <c r="R9" s="28">
        <f>'table 3 additional contribution'!R9*0.53</f>
        <v>0</v>
      </c>
      <c r="S9" s="34"/>
      <c r="T9" s="34"/>
      <c r="U9" s="34"/>
      <c r="V9" s="272"/>
      <c r="W9" s="268">
        <f>SUM(J9:V9)</f>
        <v>318000</v>
      </c>
      <c r="X9" s="380"/>
    </row>
    <row r="10" spans="1:24" ht="17.25" customHeight="1" x14ac:dyDescent="0.25">
      <c r="A10" s="84" t="s">
        <v>17</v>
      </c>
      <c r="B10" s="8" t="s">
        <v>16</v>
      </c>
      <c r="C10" s="7">
        <v>4</v>
      </c>
      <c r="D10" s="22"/>
      <c r="E10" s="23"/>
      <c r="F10" s="24"/>
      <c r="G10" s="25"/>
      <c r="H10" s="56">
        <f>'table 3 additional contribution'!H10*0.53</f>
        <v>0</v>
      </c>
      <c r="I10" s="53">
        <f>'table 3 additional contribution'!I10*0.53</f>
        <v>0</v>
      </c>
      <c r="J10" s="56">
        <f>'table 3 additional contribution'!J10*0.53</f>
        <v>0</v>
      </c>
      <c r="K10" s="25"/>
      <c r="L10" s="25"/>
      <c r="M10" s="25"/>
      <c r="N10" s="25"/>
      <c r="O10" s="56">
        <f>'table 3 additional contribution'!O10*0.53</f>
        <v>0</v>
      </c>
      <c r="P10" s="28">
        <f>'table 3 additional contribution'!P10*0.53</f>
        <v>0</v>
      </c>
      <c r="Q10" s="25"/>
      <c r="R10" s="28">
        <f>'table 3 additional contribution'!R10*0.53</f>
        <v>0</v>
      </c>
      <c r="S10" s="25"/>
      <c r="T10" s="25"/>
      <c r="U10" s="25"/>
      <c r="V10" s="269"/>
      <c r="W10" s="270"/>
      <c r="X10" s="376">
        <f>SUM(W11:W13)</f>
        <v>33639250</v>
      </c>
    </row>
    <row r="11" spans="1:24" x14ac:dyDescent="0.25">
      <c r="A11" s="88"/>
      <c r="B11" s="4"/>
      <c r="C11" s="3" t="s">
        <v>62</v>
      </c>
      <c r="D11" s="21" t="s">
        <v>63</v>
      </c>
      <c r="E11" s="26"/>
      <c r="F11" s="27"/>
      <c r="G11" s="28"/>
      <c r="H11" s="282">
        <f>'table 3 additional contribution'!H11*0.53</f>
        <v>8729100</v>
      </c>
      <c r="I11" s="71">
        <f>(11680000*0.53)+3045000</f>
        <v>9235400</v>
      </c>
      <c r="J11" s="56">
        <f>'table 3 additional contribution'!J11*0.53</f>
        <v>0</v>
      </c>
      <c r="K11" s="28"/>
      <c r="L11" s="28"/>
      <c r="M11" s="28"/>
      <c r="N11" s="28"/>
      <c r="O11" s="56">
        <f>'table 3 additional contribution'!O11*0.53</f>
        <v>1629750</v>
      </c>
      <c r="P11" s="28">
        <f>'table 3 additional contribution'!P11*0.53</f>
        <v>0</v>
      </c>
      <c r="Q11" s="28">
        <f>'table 3 additional contribution'!Q11*0.53</f>
        <v>2120000</v>
      </c>
      <c r="R11" s="28">
        <f>'table 3 additional contribution'!R11*0.53</f>
        <v>1060000</v>
      </c>
      <c r="S11" s="28"/>
      <c r="T11" s="28"/>
      <c r="U11" s="28"/>
      <c r="V11" s="271"/>
      <c r="W11" s="266">
        <f>SUM(H11:V11)</f>
        <v>22774250</v>
      </c>
      <c r="X11" s="377"/>
    </row>
    <row r="12" spans="1:24" ht="33.75" x14ac:dyDescent="0.25">
      <c r="A12" s="88"/>
      <c r="B12" s="4"/>
      <c r="C12" s="3" t="s">
        <v>64</v>
      </c>
      <c r="D12" s="21" t="s">
        <v>65</v>
      </c>
      <c r="E12" s="26"/>
      <c r="F12" s="27"/>
      <c r="G12" s="28"/>
      <c r="H12" s="56">
        <f>'table 3 additional contribution'!H12*0.53</f>
        <v>0</v>
      </c>
      <c r="I12" s="53">
        <f>'table 3 additional contribution'!I12*0.53</f>
        <v>0</v>
      </c>
      <c r="J12" s="56">
        <f>'table 3 additional contribution'!J12*0.53</f>
        <v>0</v>
      </c>
      <c r="K12" s="28"/>
      <c r="L12" s="28"/>
      <c r="M12" s="28"/>
      <c r="N12" s="28"/>
      <c r="O12" s="56">
        <f>'table 3 additional contribution'!O12*0.53</f>
        <v>0</v>
      </c>
      <c r="P12" s="28">
        <f>'table 3 additional contribution'!P12*0.53</f>
        <v>0</v>
      </c>
      <c r="Q12" s="28">
        <f>'table 3 additional contribution'!Q12*0.53</f>
        <v>0</v>
      </c>
      <c r="R12" s="28">
        <f>'table 3 additional contribution'!R12*0.53</f>
        <v>0</v>
      </c>
      <c r="S12" s="28"/>
      <c r="T12" s="28">
        <f>'table 3 additional contribution'!T12*0.53</f>
        <v>7950000</v>
      </c>
      <c r="U12" s="273"/>
      <c r="V12" s="271"/>
      <c r="W12" s="266">
        <f>SUM(P12:T12)</f>
        <v>7950000</v>
      </c>
      <c r="X12" s="377"/>
    </row>
    <row r="13" spans="1:24" ht="34.5" thickBot="1" x14ac:dyDescent="0.3">
      <c r="A13" s="89"/>
      <c r="B13" s="10"/>
      <c r="C13" s="9" t="s">
        <v>66</v>
      </c>
      <c r="D13" s="31" t="s">
        <v>67</v>
      </c>
      <c r="E13" s="32"/>
      <c r="F13" s="33"/>
      <c r="G13" s="34"/>
      <c r="H13" s="56">
        <f>'table 3 additional contribution'!H13*0.53</f>
        <v>530000</v>
      </c>
      <c r="I13" s="53">
        <f>'table 3 additional contribution'!I13*0.53</f>
        <v>0</v>
      </c>
      <c r="J13" s="56">
        <f>'table 3 additional contribution'!J13*0.53</f>
        <v>0</v>
      </c>
      <c r="K13" s="34"/>
      <c r="L13" s="34"/>
      <c r="M13" s="34"/>
      <c r="N13" s="34"/>
      <c r="O13" s="56">
        <f>'table 3 additional contribution'!O13*0.53</f>
        <v>2385000</v>
      </c>
      <c r="P13" s="28">
        <f>'table 3 additional contribution'!P13*0.53</f>
        <v>0</v>
      </c>
      <c r="Q13" s="28">
        <f>'table 3 additional contribution'!Q13*0.53</f>
        <v>0</v>
      </c>
      <c r="R13" s="28">
        <f>'table 3 additional contribution'!R13*0.53</f>
        <v>0</v>
      </c>
      <c r="S13" s="34"/>
      <c r="T13" s="34"/>
      <c r="U13" s="34"/>
      <c r="V13" s="272"/>
      <c r="W13" s="268">
        <f>SUM(F13:V13)</f>
        <v>2915000</v>
      </c>
      <c r="X13" s="378"/>
    </row>
    <row r="14" spans="1:24" x14ac:dyDescent="0.25">
      <c r="A14" s="84" t="s">
        <v>15</v>
      </c>
      <c r="B14" s="35" t="s">
        <v>14</v>
      </c>
      <c r="C14" s="7">
        <v>6</v>
      </c>
      <c r="D14" s="22"/>
      <c r="E14" s="23"/>
      <c r="F14" s="24"/>
      <c r="G14" s="25"/>
      <c r="H14" s="56">
        <f>'table 3 additional contribution'!H14*0.53</f>
        <v>0</v>
      </c>
      <c r="I14" s="53">
        <f>'table 3 additional contribution'!I14*0.53</f>
        <v>0</v>
      </c>
      <c r="J14" s="56">
        <f>'table 3 additional contribution'!J14*0.53</f>
        <v>0</v>
      </c>
      <c r="K14" s="25"/>
      <c r="L14" s="25"/>
      <c r="M14" s="25"/>
      <c r="N14" s="25"/>
      <c r="O14" s="56">
        <f>'table 3 additional contribution'!O14*0.53</f>
        <v>0</v>
      </c>
      <c r="P14" s="28">
        <f>'table 3 additional contribution'!P14*0.53</f>
        <v>0</v>
      </c>
      <c r="Q14" s="28">
        <f>'table 3 additional contribution'!Q14*0.53</f>
        <v>0</v>
      </c>
      <c r="R14" s="28">
        <f>'table 3 additional contribution'!R14*0.53</f>
        <v>0</v>
      </c>
      <c r="S14" s="25"/>
      <c r="T14" s="25"/>
      <c r="U14" s="25"/>
      <c r="V14" s="269"/>
      <c r="W14" s="270"/>
      <c r="X14" s="103"/>
    </row>
    <row r="15" spans="1:24" ht="15.75" thickBot="1" x14ac:dyDescent="0.3">
      <c r="A15" s="89"/>
      <c r="B15" s="36"/>
      <c r="C15" s="9" t="s">
        <v>68</v>
      </c>
      <c r="D15" s="31" t="s">
        <v>69</v>
      </c>
      <c r="E15" s="32"/>
      <c r="F15" s="33"/>
      <c r="G15" s="34"/>
      <c r="H15" s="56">
        <f>'table 3 additional contribution'!H15*0.53</f>
        <v>0</v>
      </c>
      <c r="I15" s="71">
        <f>'table 3 additional contribution'!I15</f>
        <v>3955000</v>
      </c>
      <c r="J15" s="56">
        <f>'table 3 additional contribution'!J15*0.53</f>
        <v>0</v>
      </c>
      <c r="K15" s="34"/>
      <c r="L15" s="34"/>
      <c r="M15" s="34"/>
      <c r="N15" s="34"/>
      <c r="O15" s="56">
        <f>'table 3 additional contribution'!O15*0.53</f>
        <v>0</v>
      </c>
      <c r="P15" s="28">
        <f>'table 3 additional contribution'!P15*0.53</f>
        <v>0</v>
      </c>
      <c r="Q15" s="28">
        <f>'table 3 additional contribution'!Q15*0.53</f>
        <v>0</v>
      </c>
      <c r="R15" s="28">
        <f>'table 3 additional contribution'!R15*0.53</f>
        <v>0</v>
      </c>
      <c r="S15" s="34"/>
      <c r="T15" s="34"/>
      <c r="U15" s="34"/>
      <c r="V15" s="272"/>
      <c r="W15" s="268">
        <f>SUM(H15:V15)</f>
        <v>3955000</v>
      </c>
      <c r="X15" s="104">
        <f>SUM(W15)</f>
        <v>3955000</v>
      </c>
    </row>
    <row r="16" spans="1:24" ht="25.5" customHeight="1" x14ac:dyDescent="0.25">
      <c r="A16" s="84" t="s">
        <v>13</v>
      </c>
      <c r="B16" s="8" t="s">
        <v>12</v>
      </c>
      <c r="C16" s="7">
        <v>7</v>
      </c>
      <c r="D16" s="22"/>
      <c r="E16" s="23"/>
      <c r="F16" s="24"/>
      <c r="G16" s="25"/>
      <c r="H16" s="56">
        <f>'table 3 additional contribution'!H16*0.53</f>
        <v>0</v>
      </c>
      <c r="I16" s="53">
        <f>'table 3 additional contribution'!I16*0.53</f>
        <v>0</v>
      </c>
      <c r="J16" s="56">
        <f>'table 3 additional contribution'!J16*0.53</f>
        <v>0</v>
      </c>
      <c r="K16" s="25"/>
      <c r="L16" s="25"/>
      <c r="M16" s="25"/>
      <c r="N16" s="25"/>
      <c r="O16" s="56">
        <f>'table 3 additional contribution'!O16*0.53</f>
        <v>0</v>
      </c>
      <c r="P16" s="28">
        <f>'table 3 additional contribution'!P16*0.53</f>
        <v>0</v>
      </c>
      <c r="Q16" s="28">
        <f>'table 3 additional contribution'!Q16*0.53</f>
        <v>0</v>
      </c>
      <c r="R16" s="28">
        <f>'table 3 additional contribution'!R16*0.53</f>
        <v>0</v>
      </c>
      <c r="S16" s="25"/>
      <c r="T16" s="25"/>
      <c r="U16" s="25"/>
      <c r="V16" s="269"/>
      <c r="W16" s="270"/>
      <c r="X16" s="103"/>
    </row>
    <row r="17" spans="1:24" ht="25.5" customHeight="1" x14ac:dyDescent="0.25">
      <c r="A17" s="88"/>
      <c r="B17" s="4"/>
      <c r="C17" s="3">
        <v>7.2</v>
      </c>
      <c r="D17" s="21" t="s">
        <v>127</v>
      </c>
      <c r="E17" s="26"/>
      <c r="F17" s="27"/>
      <c r="G17" s="28"/>
      <c r="H17" s="56">
        <f>'table 3 additional contribution'!H17*0.53</f>
        <v>0</v>
      </c>
      <c r="I17" s="53">
        <f>'table 3 additional contribution'!I17*0.53</f>
        <v>0</v>
      </c>
      <c r="J17" s="56">
        <f>'table 3 additional contribution'!J17*0.53</f>
        <v>0</v>
      </c>
      <c r="K17" s="28"/>
      <c r="L17" s="28"/>
      <c r="M17" s="28"/>
      <c r="N17" s="28"/>
      <c r="O17" s="56">
        <f>'table 3 additional contribution'!O17*0.53</f>
        <v>0</v>
      </c>
      <c r="P17" s="28">
        <f>'table 3 additional contribution'!P17*0.53</f>
        <v>0</v>
      </c>
      <c r="Q17" s="28">
        <f>'table 3 additional contribution'!Q17*0.53</f>
        <v>0</v>
      </c>
      <c r="R17" s="28">
        <f>'table 3 additional contribution'!R17*0.53</f>
        <v>0</v>
      </c>
      <c r="S17" s="28"/>
      <c r="T17" s="28"/>
      <c r="U17" s="28">
        <f>'table 3 additional contribution'!U17*0.53</f>
        <v>4717000</v>
      </c>
      <c r="V17" s="274">
        <v>0</v>
      </c>
      <c r="W17" s="266">
        <f>SUM(E17:V17)</f>
        <v>4717000</v>
      </c>
      <c r="X17" s="376">
        <f>SUM(W17:W20)</f>
        <v>7950000</v>
      </c>
    </row>
    <row r="18" spans="1:24" ht="25.5" customHeight="1" x14ac:dyDescent="0.25">
      <c r="A18" s="88"/>
      <c r="B18" s="4"/>
      <c r="C18" s="3">
        <v>7.3</v>
      </c>
      <c r="D18" s="21" t="s">
        <v>70</v>
      </c>
      <c r="E18" s="26"/>
      <c r="F18" s="27"/>
      <c r="G18" s="28"/>
      <c r="H18" s="56">
        <f>'table 3 additional contribution'!H18*0.53</f>
        <v>0</v>
      </c>
      <c r="I18" s="53">
        <f>'table 3 additional contribution'!I18*0.53</f>
        <v>0</v>
      </c>
      <c r="J18" s="56">
        <f>'table 3 additional contribution'!J18*0.53</f>
        <v>0</v>
      </c>
      <c r="K18" s="28"/>
      <c r="L18" s="28"/>
      <c r="M18" s="28"/>
      <c r="N18" s="28"/>
      <c r="O18" s="56">
        <f>'table 3 additional contribution'!O18*0.53</f>
        <v>0</v>
      </c>
      <c r="P18" s="28">
        <f>'table 3 additional contribution'!P18*0.53</f>
        <v>0</v>
      </c>
      <c r="Q18" s="28">
        <f>'table 3 additional contribution'!Q18*0.53</f>
        <v>0</v>
      </c>
      <c r="R18" s="28">
        <f>'table 3 additional contribution'!R18*0.53</f>
        <v>0</v>
      </c>
      <c r="S18" s="28"/>
      <c r="T18" s="28"/>
      <c r="U18" s="28">
        <f>'table 3 additional contribution'!U18*0.53</f>
        <v>0</v>
      </c>
      <c r="V18" s="274">
        <f>'table 3 additional contribution'!V18*0.53</f>
        <v>318000</v>
      </c>
      <c r="W18" s="266">
        <f>V18</f>
        <v>318000</v>
      </c>
      <c r="X18" s="379"/>
    </row>
    <row r="19" spans="1:24" ht="25.5" customHeight="1" x14ac:dyDescent="0.25">
      <c r="A19" s="88"/>
      <c r="B19" s="4"/>
      <c r="C19" s="3" t="s">
        <v>71</v>
      </c>
      <c r="D19" s="21" t="s">
        <v>72</v>
      </c>
      <c r="E19" s="26"/>
      <c r="F19" s="27"/>
      <c r="G19" s="28"/>
      <c r="H19" s="56">
        <f>'table 3 additional contribution'!H19*0.53</f>
        <v>0</v>
      </c>
      <c r="I19" s="53">
        <f>'table 3 additional contribution'!I19*0.53</f>
        <v>0</v>
      </c>
      <c r="J19" s="56">
        <f>'table 3 additional contribution'!J19*0.53</f>
        <v>0</v>
      </c>
      <c r="K19" s="28"/>
      <c r="L19" s="28"/>
      <c r="M19" s="28"/>
      <c r="N19" s="28"/>
      <c r="O19" s="56">
        <f>'table 3 additional contribution'!O19*0.53</f>
        <v>0</v>
      </c>
      <c r="P19" s="28">
        <f>'table 3 additional contribution'!P19*0.53</f>
        <v>0</v>
      </c>
      <c r="Q19" s="28">
        <f>'table 3 additional contribution'!Q19*0.53</f>
        <v>0</v>
      </c>
      <c r="R19" s="28">
        <f>'table 3 additional contribution'!R19*0.53</f>
        <v>0</v>
      </c>
      <c r="S19" s="28"/>
      <c r="T19" s="28"/>
      <c r="U19" s="28">
        <f>'table 3 additional contribution'!U19*0.53</f>
        <v>2120000</v>
      </c>
      <c r="V19" s="271"/>
      <c r="W19" s="266">
        <f t="shared" ref="W19:W55" si="0">SUM(E19:V19)</f>
        <v>2120000</v>
      </c>
      <c r="X19" s="379"/>
    </row>
    <row r="20" spans="1:24" ht="25.5" customHeight="1" thickBot="1" x14ac:dyDescent="0.3">
      <c r="A20" s="89"/>
      <c r="B20" s="10"/>
      <c r="C20" s="9" t="s">
        <v>73</v>
      </c>
      <c r="D20" s="31" t="s">
        <v>74</v>
      </c>
      <c r="E20" s="32"/>
      <c r="F20" s="33"/>
      <c r="G20" s="34"/>
      <c r="H20" s="56">
        <f>'table 3 additional contribution'!H20*0.53</f>
        <v>0</v>
      </c>
      <c r="I20" s="53">
        <f>'table 3 additional contribution'!I20*0.53</f>
        <v>0</v>
      </c>
      <c r="J20" s="56">
        <f>'table 3 additional contribution'!J20*0.53</f>
        <v>0</v>
      </c>
      <c r="K20" s="34"/>
      <c r="L20" s="34"/>
      <c r="M20" s="34"/>
      <c r="N20" s="34"/>
      <c r="O20" s="56">
        <f>'table 3 additional contribution'!O20*0.53</f>
        <v>0</v>
      </c>
      <c r="P20" s="28">
        <f>'table 3 additional contribution'!P20*0.53</f>
        <v>0</v>
      </c>
      <c r="Q20" s="28">
        <f>'table 3 additional contribution'!Q20*0.53</f>
        <v>0</v>
      </c>
      <c r="R20" s="28">
        <f>'table 3 additional contribution'!R20*0.53</f>
        <v>0</v>
      </c>
      <c r="S20" s="34"/>
      <c r="T20" s="34"/>
      <c r="U20" s="28">
        <f>'table 3 additional contribution'!U20*0.53</f>
        <v>795000</v>
      </c>
      <c r="V20" s="272"/>
      <c r="W20" s="268">
        <f t="shared" si="0"/>
        <v>795000</v>
      </c>
      <c r="X20" s="380"/>
    </row>
    <row r="21" spans="1:24" ht="45" customHeight="1" x14ac:dyDescent="0.25">
      <c r="A21" s="90" t="s">
        <v>11</v>
      </c>
      <c r="B21" s="8" t="s">
        <v>10</v>
      </c>
      <c r="C21" s="7">
        <v>8</v>
      </c>
      <c r="D21" s="22"/>
      <c r="E21" s="23"/>
      <c r="F21" s="24"/>
      <c r="G21" s="25"/>
      <c r="H21" s="56">
        <f>'table 3 additional contribution'!H21*0.53</f>
        <v>0</v>
      </c>
      <c r="I21" s="53">
        <f>'table 3 additional contribution'!I21*0.53</f>
        <v>0</v>
      </c>
      <c r="J21" s="56">
        <f>'table 3 additional contribution'!J21*0.53</f>
        <v>0</v>
      </c>
      <c r="K21" s="25"/>
      <c r="L21" s="25"/>
      <c r="M21" s="25"/>
      <c r="N21" s="25"/>
      <c r="O21" s="56">
        <f>'table 3 additional contribution'!O21*0.53</f>
        <v>0</v>
      </c>
      <c r="P21" s="28">
        <f>'table 3 additional contribution'!P21*0.53</f>
        <v>0</v>
      </c>
      <c r="Q21" s="28">
        <f>'table 3 additional contribution'!Q21*0.53</f>
        <v>0</v>
      </c>
      <c r="R21" s="28">
        <f>'table 3 additional contribution'!R21*0.53</f>
        <v>0</v>
      </c>
      <c r="S21" s="25"/>
      <c r="T21" s="25"/>
      <c r="U21" s="28">
        <f>'table 3 additional contribution'!U21*0.53</f>
        <v>0</v>
      </c>
      <c r="V21" s="269"/>
      <c r="W21" s="270">
        <f t="shared" si="0"/>
        <v>0</v>
      </c>
      <c r="X21" s="376">
        <f>SUM(W21:W25)</f>
        <v>3445000</v>
      </c>
    </row>
    <row r="22" spans="1:24" ht="45" customHeight="1" x14ac:dyDescent="0.25">
      <c r="A22" s="91"/>
      <c r="B22" s="4"/>
      <c r="C22" s="3" t="s">
        <v>75</v>
      </c>
      <c r="D22" s="21" t="s">
        <v>119</v>
      </c>
      <c r="E22" s="26"/>
      <c r="F22" s="27"/>
      <c r="G22" s="28"/>
      <c r="H22" s="56">
        <f>'table 3 additional contribution'!H22*0.53</f>
        <v>0</v>
      </c>
      <c r="I22" s="53">
        <f>'table 3 additional contribution'!I22*0.53</f>
        <v>0</v>
      </c>
      <c r="J22" s="56">
        <f>'table 3 additional contribution'!J22*0.53</f>
        <v>0</v>
      </c>
      <c r="K22" s="28"/>
      <c r="L22" s="341"/>
      <c r="M22" s="342"/>
      <c r="N22" s="343"/>
      <c r="O22" s="56">
        <f>'table 3 additional contribution'!O22*0.53</f>
        <v>0</v>
      </c>
      <c r="P22" s="28">
        <f>'table 3 additional contribution'!P22*0.53</f>
        <v>0</v>
      </c>
      <c r="Q22" s="28">
        <f>'table 3 additional contribution'!Q22*0.53</f>
        <v>0</v>
      </c>
      <c r="R22" s="28">
        <f>'table 3 additional contribution'!R22*0.53</f>
        <v>0</v>
      </c>
      <c r="S22" s="28">
        <f>'table 3 additional contribution'!S22*0.53</f>
        <v>530000</v>
      </c>
      <c r="T22" s="28"/>
      <c r="U22" s="28">
        <f>'table 3 additional contribution'!U22*0.53</f>
        <v>0</v>
      </c>
      <c r="V22" s="271"/>
      <c r="W22" s="266">
        <f t="shared" si="0"/>
        <v>530000</v>
      </c>
      <c r="X22" s="379"/>
    </row>
    <row r="23" spans="1:24" ht="45" customHeight="1" x14ac:dyDescent="0.25">
      <c r="A23" s="91"/>
      <c r="B23" s="4"/>
      <c r="C23" s="3">
        <v>8.3000000000000007</v>
      </c>
      <c r="D23" s="21" t="s">
        <v>120</v>
      </c>
      <c r="E23" s="26"/>
      <c r="F23" s="27"/>
      <c r="G23" s="28"/>
      <c r="H23" s="56">
        <f>'table 3 additional contribution'!H23*0.53</f>
        <v>0</v>
      </c>
      <c r="I23" s="53">
        <f>'table 3 additional contribution'!I23*0.53</f>
        <v>0</v>
      </c>
      <c r="J23" s="56">
        <f>'table 3 additional contribution'!J23*0.53</f>
        <v>0</v>
      </c>
      <c r="K23" s="28"/>
      <c r="L23" s="341"/>
      <c r="M23" s="342"/>
      <c r="N23" s="343"/>
      <c r="O23" s="56">
        <f>'table 3 additional contribution'!O23*0.53</f>
        <v>0</v>
      </c>
      <c r="P23" s="28">
        <f>'table 3 additional contribution'!P23*0.53</f>
        <v>0</v>
      </c>
      <c r="Q23" s="28">
        <f>'table 3 additional contribution'!Q23*0.53</f>
        <v>0</v>
      </c>
      <c r="R23" s="28">
        <f>'table 3 additional contribution'!R23*0.53</f>
        <v>0</v>
      </c>
      <c r="S23" s="28">
        <f>'table 3 additional contribution'!S23*0.53</f>
        <v>1060000</v>
      </c>
      <c r="T23" s="28"/>
      <c r="U23" s="28">
        <f>'table 3 additional contribution'!U23*0.53</f>
        <v>0</v>
      </c>
      <c r="V23" s="271"/>
      <c r="W23" s="266">
        <f t="shared" si="0"/>
        <v>1060000</v>
      </c>
      <c r="X23" s="379"/>
    </row>
    <row r="24" spans="1:24" ht="45" customHeight="1" x14ac:dyDescent="0.25">
      <c r="A24" s="91"/>
      <c r="B24" s="4"/>
      <c r="C24" s="3">
        <v>8.4</v>
      </c>
      <c r="D24" s="21" t="s">
        <v>121</v>
      </c>
      <c r="E24" s="26"/>
      <c r="F24" s="27"/>
      <c r="G24" s="28"/>
      <c r="H24" s="56">
        <f>'table 3 additional contribution'!H24*0.53</f>
        <v>0</v>
      </c>
      <c r="I24" s="53">
        <f>'table 3 additional contribution'!I24*0.53</f>
        <v>0</v>
      </c>
      <c r="J24" s="56">
        <f>'table 3 additional contribution'!J24*0.53</f>
        <v>0</v>
      </c>
      <c r="K24" s="28"/>
      <c r="L24" s="341">
        <f>'table 3 additional contribution'!L24:N24*0.53</f>
        <v>265000</v>
      </c>
      <c r="M24" s="342"/>
      <c r="N24" s="343"/>
      <c r="O24" s="56">
        <f>'table 3 additional contribution'!O24*0.53</f>
        <v>0</v>
      </c>
      <c r="P24" s="28">
        <f>'table 3 additional contribution'!P24*0.53</f>
        <v>0</v>
      </c>
      <c r="Q24" s="28">
        <f>'table 3 additional contribution'!Q24*0.53</f>
        <v>0</v>
      </c>
      <c r="R24" s="28">
        <f>'table 3 additional contribution'!R24*0.53</f>
        <v>0</v>
      </c>
      <c r="S24" s="28">
        <f>'table 3 additional contribution'!S24*0.53</f>
        <v>0</v>
      </c>
      <c r="T24" s="28"/>
      <c r="U24" s="28">
        <f>'table 3 additional contribution'!U24*0.53</f>
        <v>0</v>
      </c>
      <c r="V24" s="271"/>
      <c r="W24" s="266">
        <f t="shared" si="0"/>
        <v>265000</v>
      </c>
      <c r="X24" s="379"/>
    </row>
    <row r="25" spans="1:24" ht="45" customHeight="1" thickBot="1" x14ac:dyDescent="0.3">
      <c r="A25" s="92"/>
      <c r="B25" s="10"/>
      <c r="C25" s="9">
        <v>8.5</v>
      </c>
      <c r="D25" s="31" t="s">
        <v>122</v>
      </c>
      <c r="E25" s="32"/>
      <c r="F25" s="33"/>
      <c r="G25" s="34"/>
      <c r="H25" s="56">
        <f>'table 3 additional contribution'!H25*0.53</f>
        <v>0</v>
      </c>
      <c r="I25" s="53">
        <f>'table 3 additional contribution'!I25*0.53</f>
        <v>0</v>
      </c>
      <c r="J25" s="56">
        <f>'table 3 additional contribution'!J25*0.53</f>
        <v>0</v>
      </c>
      <c r="K25" s="34"/>
      <c r="L25" s="341">
        <f>'table 3 additional contribution'!L25:N25*0.53</f>
        <v>1325000</v>
      </c>
      <c r="M25" s="342"/>
      <c r="N25" s="343"/>
      <c r="O25" s="56">
        <f>'table 3 additional contribution'!O25*0.53</f>
        <v>0</v>
      </c>
      <c r="P25" s="28">
        <f>'table 3 additional contribution'!P25*0.53</f>
        <v>0</v>
      </c>
      <c r="Q25" s="28">
        <f>'table 3 additional contribution'!Q25*0.53</f>
        <v>0</v>
      </c>
      <c r="R25" s="28">
        <f>'table 3 additional contribution'!R25*0.53</f>
        <v>0</v>
      </c>
      <c r="S25" s="28">
        <f>'table 3 additional contribution'!S25*0.53</f>
        <v>265000</v>
      </c>
      <c r="T25" s="34"/>
      <c r="U25" s="28">
        <f>'table 3 additional contribution'!U25*0.53</f>
        <v>0</v>
      </c>
      <c r="V25" s="272"/>
      <c r="W25" s="268">
        <f t="shared" si="0"/>
        <v>1590000</v>
      </c>
      <c r="X25" s="380"/>
    </row>
    <row r="26" spans="1:24" ht="25.5" x14ac:dyDescent="0.25">
      <c r="A26" s="84" t="s">
        <v>9</v>
      </c>
      <c r="B26" s="8" t="s">
        <v>8</v>
      </c>
      <c r="C26" s="7">
        <v>9</v>
      </c>
      <c r="D26" s="22"/>
      <c r="E26" s="23"/>
      <c r="F26" s="24"/>
      <c r="G26" s="25"/>
      <c r="H26" s="56">
        <f>'table 3 additional contribution'!H26*0.53</f>
        <v>0</v>
      </c>
      <c r="I26" s="53">
        <f>'table 3 additional contribution'!I26*0.53</f>
        <v>0</v>
      </c>
      <c r="J26" s="56">
        <f>'table 3 additional contribution'!J26*0.53</f>
        <v>0</v>
      </c>
      <c r="K26" s="25"/>
      <c r="L26" s="25"/>
      <c r="M26" s="25"/>
      <c r="N26" s="25"/>
      <c r="O26" s="56">
        <f>'table 3 additional contribution'!O26*0.53</f>
        <v>0</v>
      </c>
      <c r="P26" s="28">
        <f>'table 3 additional contribution'!P26*0.53</f>
        <v>0</v>
      </c>
      <c r="Q26" s="28">
        <f>'table 3 additional contribution'!Q26*0.53</f>
        <v>0</v>
      </c>
      <c r="R26" s="28">
        <f>'table 3 additional contribution'!R26*0.53</f>
        <v>0</v>
      </c>
      <c r="S26" s="28">
        <f>'table 3 additional contribution'!S26*0.53</f>
        <v>0</v>
      </c>
      <c r="T26" s="25"/>
      <c r="U26" s="28">
        <f>'table 3 additional contribution'!U26*0.53</f>
        <v>0</v>
      </c>
      <c r="V26" s="269"/>
      <c r="W26" s="270">
        <f t="shared" si="0"/>
        <v>0</v>
      </c>
      <c r="X26" s="103"/>
    </row>
    <row r="27" spans="1:24" ht="34.5" thickBot="1" x14ac:dyDescent="0.3">
      <c r="A27" s="89"/>
      <c r="B27" s="10"/>
      <c r="C27" s="9" t="s">
        <v>76</v>
      </c>
      <c r="D27" s="31" t="s">
        <v>80</v>
      </c>
      <c r="E27" s="32"/>
      <c r="F27" s="33"/>
      <c r="G27" s="34"/>
      <c r="H27" s="56">
        <f>'table 3 additional contribution'!H27*0.53</f>
        <v>0</v>
      </c>
      <c r="I27" s="53">
        <f>'table 3 additional contribution'!I27*0.53</f>
        <v>0</v>
      </c>
      <c r="J27" s="56">
        <f>'table 3 additional contribution'!J27*0.53</f>
        <v>1590000</v>
      </c>
      <c r="K27" s="34"/>
      <c r="L27" s="34"/>
      <c r="M27" s="34"/>
      <c r="N27" s="34"/>
      <c r="O27" s="56">
        <f>'table 3 additional contribution'!O27*0.53</f>
        <v>0</v>
      </c>
      <c r="P27" s="28">
        <f>'table 3 additional contribution'!P27*0.53</f>
        <v>0</v>
      </c>
      <c r="Q27" s="28">
        <f>'table 3 additional contribution'!Q27*0.53</f>
        <v>0</v>
      </c>
      <c r="R27" s="28">
        <f>'table 3 additional contribution'!R27*0.53</f>
        <v>0</v>
      </c>
      <c r="S27" s="28">
        <f>'table 3 additional contribution'!S27*0.53</f>
        <v>0</v>
      </c>
      <c r="T27" s="34"/>
      <c r="U27" s="28">
        <f>'table 3 additional contribution'!U27*0.53</f>
        <v>0</v>
      </c>
      <c r="V27" s="272"/>
      <c r="W27" s="268">
        <f t="shared" si="0"/>
        <v>1590000</v>
      </c>
      <c r="X27" s="104">
        <f>SUM(W27)</f>
        <v>1590000</v>
      </c>
    </row>
    <row r="28" spans="1:24" x14ac:dyDescent="0.25">
      <c r="A28" s="84" t="s">
        <v>77</v>
      </c>
      <c r="B28" s="8" t="s">
        <v>78</v>
      </c>
      <c r="C28" s="7">
        <v>10</v>
      </c>
      <c r="D28" s="22"/>
      <c r="E28" s="23"/>
      <c r="F28" s="24"/>
      <c r="G28" s="25"/>
      <c r="H28" s="56">
        <f>'table 3 additional contribution'!H28*0.53</f>
        <v>0</v>
      </c>
      <c r="I28" s="53">
        <f>'table 3 additional contribution'!I28*0.53</f>
        <v>0</v>
      </c>
      <c r="J28" s="56">
        <f>'table 3 additional contribution'!J28*0.53</f>
        <v>0</v>
      </c>
      <c r="K28" s="25"/>
      <c r="L28" s="25"/>
      <c r="M28" s="25"/>
      <c r="N28" s="25"/>
      <c r="O28" s="56">
        <f>'table 3 additional contribution'!O28*0.53</f>
        <v>0</v>
      </c>
      <c r="P28" s="28">
        <f>'table 3 additional contribution'!P28*0.53</f>
        <v>0</v>
      </c>
      <c r="Q28" s="28">
        <f>'table 3 additional contribution'!Q28*0.53</f>
        <v>0</v>
      </c>
      <c r="R28" s="28">
        <f>'table 3 additional contribution'!R28*0.53</f>
        <v>0</v>
      </c>
      <c r="S28" s="28">
        <f>'table 3 additional contribution'!S28*0.53</f>
        <v>0</v>
      </c>
      <c r="T28" s="25"/>
      <c r="U28" s="28">
        <f>'table 3 additional contribution'!U28*0.53</f>
        <v>0</v>
      </c>
      <c r="V28" s="269"/>
      <c r="W28" s="270">
        <f t="shared" si="0"/>
        <v>0</v>
      </c>
      <c r="X28" s="103"/>
    </row>
    <row r="29" spans="1:24" ht="23.25" thickBot="1" x14ac:dyDescent="0.3">
      <c r="A29" s="89"/>
      <c r="B29" s="10"/>
      <c r="C29" s="9" t="s">
        <v>79</v>
      </c>
      <c r="D29" s="31" t="s">
        <v>81</v>
      </c>
      <c r="E29" s="32"/>
      <c r="F29" s="33"/>
      <c r="G29" s="34"/>
      <c r="H29" s="56">
        <f>'table 3 additional contribution'!H29*0.53</f>
        <v>0</v>
      </c>
      <c r="I29" s="53">
        <f>'table 3 additional contribution'!I29*0.53</f>
        <v>0</v>
      </c>
      <c r="J29" s="56">
        <f>'table 3 additional contribution'!J29*0.53</f>
        <v>0</v>
      </c>
      <c r="K29" s="34"/>
      <c r="L29" s="323">
        <f>'table 3 additional contribution'!L29:N29*0.53</f>
        <v>27865275.760000002</v>
      </c>
      <c r="M29" s="324"/>
      <c r="N29" s="325"/>
      <c r="O29" s="56">
        <f>'table 3 additional contribution'!O29*0.53</f>
        <v>3146897.79</v>
      </c>
      <c r="P29" s="28">
        <f>'table 3 additional contribution'!P29*0.53</f>
        <v>0</v>
      </c>
      <c r="Q29" s="28">
        <f>'table 3 additional contribution'!Q29*0.53</f>
        <v>0</v>
      </c>
      <c r="R29" s="28">
        <f>'table 3 additional contribution'!R29*0.53</f>
        <v>0</v>
      </c>
      <c r="S29" s="28">
        <f>'table 3 additional contribution'!S29*0.53</f>
        <v>787826.45000000007</v>
      </c>
      <c r="T29" s="34"/>
      <c r="U29" s="28">
        <f>'table 3 additional contribution'!U29*0.53</f>
        <v>0</v>
      </c>
      <c r="V29" s="272"/>
      <c r="W29" s="268">
        <f t="shared" si="0"/>
        <v>31800000</v>
      </c>
      <c r="X29" s="104">
        <f>SUM(W29)</f>
        <v>31800000</v>
      </c>
    </row>
    <row r="30" spans="1:24" x14ac:dyDescent="0.25">
      <c r="A30" s="84" t="s">
        <v>7</v>
      </c>
      <c r="B30" s="8" t="s">
        <v>6</v>
      </c>
      <c r="C30" s="7">
        <v>11</v>
      </c>
      <c r="D30" s="22"/>
      <c r="E30" s="23"/>
      <c r="F30" s="24"/>
      <c r="G30" s="25"/>
      <c r="H30" s="56">
        <f>'table 3 additional contribution'!H30*0.53</f>
        <v>0</v>
      </c>
      <c r="I30" s="53">
        <f>'table 3 additional contribution'!I30*0.53</f>
        <v>0</v>
      </c>
      <c r="J30" s="56">
        <f>'table 3 additional contribution'!J30*0.53</f>
        <v>0</v>
      </c>
      <c r="K30" s="25"/>
      <c r="L30" s="25"/>
      <c r="M30" s="25"/>
      <c r="N30" s="25"/>
      <c r="O30" s="56">
        <f>'table 3 additional contribution'!O30*0.53</f>
        <v>0</v>
      </c>
      <c r="P30" s="28">
        <f>'table 3 additional contribution'!P30*0.53</f>
        <v>0</v>
      </c>
      <c r="Q30" s="28">
        <f>'table 3 additional contribution'!Q30*0.53</f>
        <v>0</v>
      </c>
      <c r="R30" s="28">
        <f>'table 3 additional contribution'!R30*0.53</f>
        <v>0</v>
      </c>
      <c r="S30" s="28">
        <f>'table 3 additional contribution'!S30*0.53</f>
        <v>0</v>
      </c>
      <c r="T30" s="25"/>
      <c r="U30" s="28">
        <f>'table 3 additional contribution'!U30*0.53</f>
        <v>0</v>
      </c>
      <c r="V30" s="269"/>
      <c r="W30" s="270">
        <f t="shared" si="0"/>
        <v>0</v>
      </c>
      <c r="X30" s="103"/>
    </row>
    <row r="31" spans="1:24" ht="22.5" x14ac:dyDescent="0.25">
      <c r="A31" s="88"/>
      <c r="B31" s="4"/>
      <c r="C31" s="3" t="s">
        <v>82</v>
      </c>
      <c r="D31" s="21" t="s">
        <v>84</v>
      </c>
      <c r="E31" s="26"/>
      <c r="F31" s="27"/>
      <c r="G31" s="28"/>
      <c r="H31" s="56">
        <f>'table 3 additional contribution'!H31*0.53</f>
        <v>0</v>
      </c>
      <c r="I31" s="53">
        <f>'table 3 additional contribution'!I31*0.53</f>
        <v>0</v>
      </c>
      <c r="J31" s="56">
        <f>'table 3 additional contribution'!J31*0.53</f>
        <v>0</v>
      </c>
      <c r="K31" s="28"/>
      <c r="L31" s="341">
        <f>'table 3 additional contribution'!L31:N31*0.53</f>
        <v>2120000</v>
      </c>
      <c r="M31" s="342"/>
      <c r="N31" s="343"/>
      <c r="O31" s="56">
        <f>'table 3 additional contribution'!O31*0.53</f>
        <v>0</v>
      </c>
      <c r="P31" s="28">
        <f>'table 3 additional contribution'!P31*0.53</f>
        <v>0</v>
      </c>
      <c r="Q31" s="28">
        <f>'table 3 additional contribution'!Q31*0.53</f>
        <v>0</v>
      </c>
      <c r="R31" s="28">
        <f>'table 3 additional contribution'!R31*0.53</f>
        <v>0</v>
      </c>
      <c r="S31" s="28">
        <f>'table 3 additional contribution'!S31*0.53</f>
        <v>0</v>
      </c>
      <c r="T31" s="28"/>
      <c r="U31" s="28">
        <f>'table 3 additional contribution'!U31*0.53</f>
        <v>0</v>
      </c>
      <c r="V31" s="271"/>
      <c r="W31" s="266">
        <f t="shared" si="0"/>
        <v>2120000</v>
      </c>
      <c r="X31" s="376">
        <f>SUM(W31:W32)</f>
        <v>7420000</v>
      </c>
    </row>
    <row r="32" spans="1:24" ht="23.25" thickBot="1" x14ac:dyDescent="0.3">
      <c r="A32" s="89"/>
      <c r="B32" s="10"/>
      <c r="C32" s="9" t="s">
        <v>83</v>
      </c>
      <c r="D32" s="31" t="s">
        <v>85</v>
      </c>
      <c r="E32" s="32"/>
      <c r="F32" s="33"/>
      <c r="G32" s="34"/>
      <c r="H32" s="56">
        <f>'table 3 additional contribution'!H32*0.53</f>
        <v>0</v>
      </c>
      <c r="I32" s="53">
        <f>'table 3 additional contribution'!I32*0.53</f>
        <v>0</v>
      </c>
      <c r="J32" s="56">
        <f>'table 3 additional contribution'!J32*0.53</f>
        <v>0</v>
      </c>
      <c r="K32" s="34"/>
      <c r="L32" s="341">
        <f>'table 3 additional contribution'!L32:N32*0.53</f>
        <v>5300000</v>
      </c>
      <c r="M32" s="342"/>
      <c r="N32" s="343"/>
      <c r="O32" s="56">
        <f>'table 3 additional contribution'!O32*0.53</f>
        <v>0</v>
      </c>
      <c r="P32" s="28">
        <f>'table 3 additional contribution'!P32*0.53</f>
        <v>0</v>
      </c>
      <c r="Q32" s="28">
        <f>'table 3 additional contribution'!Q32*0.53</f>
        <v>0</v>
      </c>
      <c r="R32" s="28">
        <f>'table 3 additional contribution'!R32*0.53</f>
        <v>0</v>
      </c>
      <c r="S32" s="28">
        <f>'table 3 additional contribution'!S32*0.53</f>
        <v>0</v>
      </c>
      <c r="T32" s="34"/>
      <c r="U32" s="28">
        <f>'table 3 additional contribution'!U32*0.53</f>
        <v>0</v>
      </c>
      <c r="V32" s="272"/>
      <c r="W32" s="268">
        <f t="shared" si="0"/>
        <v>5300000</v>
      </c>
      <c r="X32" s="380"/>
    </row>
    <row r="33" spans="1:24" ht="25.5" customHeight="1" x14ac:dyDescent="0.25">
      <c r="A33" s="84" t="s">
        <v>5</v>
      </c>
      <c r="B33" s="8" t="s">
        <v>4</v>
      </c>
      <c r="C33" s="7">
        <v>12</v>
      </c>
      <c r="D33" s="22"/>
      <c r="E33" s="23"/>
      <c r="F33" s="24"/>
      <c r="G33" s="25"/>
      <c r="H33" s="56">
        <f>'table 3 additional contribution'!H33*0.53</f>
        <v>0</v>
      </c>
      <c r="I33" s="53">
        <f>'table 3 additional contribution'!I33*0.53</f>
        <v>0</v>
      </c>
      <c r="J33" s="56">
        <f>'table 3 additional contribution'!J33*0.53</f>
        <v>0</v>
      </c>
      <c r="K33" s="25"/>
      <c r="L33" s="25"/>
      <c r="M33" s="25"/>
      <c r="N33" s="25"/>
      <c r="O33" s="56">
        <f>'table 3 additional contribution'!O33*0.53</f>
        <v>0</v>
      </c>
      <c r="P33" s="28">
        <f>'table 3 additional contribution'!P33*0.53</f>
        <v>0</v>
      </c>
      <c r="Q33" s="28">
        <f>'table 3 additional contribution'!Q33*0.53</f>
        <v>0</v>
      </c>
      <c r="R33" s="28">
        <f>'table 3 additional contribution'!R33*0.53</f>
        <v>0</v>
      </c>
      <c r="S33" s="28">
        <f>'table 3 additional contribution'!S33*0.53</f>
        <v>0</v>
      </c>
      <c r="T33" s="25"/>
      <c r="U33" s="28">
        <f>'table 3 additional contribution'!U33*0.53</f>
        <v>0</v>
      </c>
      <c r="V33" s="269"/>
      <c r="W33" s="270">
        <f t="shared" si="0"/>
        <v>0</v>
      </c>
      <c r="X33" s="376">
        <f>SUM(W33:W35)</f>
        <v>530000</v>
      </c>
    </row>
    <row r="34" spans="1:24" ht="25.5" customHeight="1" x14ac:dyDescent="0.25">
      <c r="A34" s="88"/>
      <c r="B34" s="4"/>
      <c r="C34" s="3" t="s">
        <v>86</v>
      </c>
      <c r="D34" s="21" t="s">
        <v>87</v>
      </c>
      <c r="E34" s="26"/>
      <c r="F34" s="27"/>
      <c r="G34" s="28"/>
      <c r="H34" s="56">
        <f>'table 3 additional contribution'!H34*0.53</f>
        <v>0</v>
      </c>
      <c r="I34" s="53">
        <f>'table 3 additional contribution'!I34*0.53</f>
        <v>0</v>
      </c>
      <c r="J34" s="56">
        <f>'table 3 additional contribution'!J34*0.53</f>
        <v>0</v>
      </c>
      <c r="K34" s="28"/>
      <c r="L34" s="341">
        <f>'table 3 additional contribution'!L34:N34*0.53</f>
        <v>530000</v>
      </c>
      <c r="M34" s="342"/>
      <c r="N34" s="343"/>
      <c r="O34" s="56">
        <f>'table 3 additional contribution'!O34*0.53</f>
        <v>0</v>
      </c>
      <c r="P34" s="28">
        <f>'table 3 additional contribution'!P34*0.53</f>
        <v>0</v>
      </c>
      <c r="Q34" s="28">
        <f>'table 3 additional contribution'!Q34*0.53</f>
        <v>0</v>
      </c>
      <c r="R34" s="28">
        <f>'table 3 additional contribution'!R34*0.53</f>
        <v>0</v>
      </c>
      <c r="S34" s="28">
        <f>'table 3 additional contribution'!S34*0.53</f>
        <v>0</v>
      </c>
      <c r="T34" s="28"/>
      <c r="U34" s="28">
        <f>'table 3 additional contribution'!U34*0.53</f>
        <v>0</v>
      </c>
      <c r="V34" s="271"/>
      <c r="W34" s="266">
        <f t="shared" si="0"/>
        <v>530000</v>
      </c>
      <c r="X34" s="377"/>
    </row>
    <row r="35" spans="1:24" ht="25.5" customHeight="1" x14ac:dyDescent="0.25">
      <c r="A35" s="88"/>
      <c r="B35" s="4"/>
      <c r="C35" s="3" t="s">
        <v>123</v>
      </c>
      <c r="D35" s="21" t="s">
        <v>88</v>
      </c>
      <c r="E35" s="26"/>
      <c r="F35" s="27"/>
      <c r="G35" s="28"/>
      <c r="H35" s="56">
        <f>'table 3 additional contribution'!H35*0.53</f>
        <v>0</v>
      </c>
      <c r="I35" s="53">
        <f>'table 3 additional contribution'!I35*0.53</f>
        <v>0</v>
      </c>
      <c r="J35" s="56">
        <f>'table 3 additional contribution'!J35*0.53</f>
        <v>0</v>
      </c>
      <c r="K35" s="28"/>
      <c r="L35" s="341"/>
      <c r="M35" s="342"/>
      <c r="N35" s="343"/>
      <c r="O35" s="56">
        <f>'table 3 additional contribution'!O35*0.53</f>
        <v>0</v>
      </c>
      <c r="P35" s="28">
        <f>'table 3 additional contribution'!P35*0.53</f>
        <v>0</v>
      </c>
      <c r="Q35" s="28">
        <f>'table 3 additional contribution'!Q35*0.53</f>
        <v>0</v>
      </c>
      <c r="R35" s="28">
        <f>'table 3 additional contribution'!R35*0.53</f>
        <v>0</v>
      </c>
      <c r="S35" s="28">
        <f>'table 3 additional contribution'!S35*0.53</f>
        <v>0</v>
      </c>
      <c r="T35" s="28"/>
      <c r="U35" s="28">
        <f>'table 3 additional contribution'!U35*0.53</f>
        <v>0</v>
      </c>
      <c r="V35" s="271"/>
      <c r="W35" s="266">
        <f t="shared" si="0"/>
        <v>0</v>
      </c>
      <c r="X35" s="377"/>
    </row>
    <row r="36" spans="1:24" ht="25.5" customHeight="1" thickBot="1" x14ac:dyDescent="0.3">
      <c r="A36" s="89"/>
      <c r="B36" s="10"/>
      <c r="C36" s="9" t="s">
        <v>124</v>
      </c>
      <c r="D36" s="31" t="s">
        <v>89</v>
      </c>
      <c r="E36" s="32"/>
      <c r="F36" s="33"/>
      <c r="G36" s="34"/>
      <c r="H36" s="56">
        <f>'table 3 additional contribution'!H36*0.53</f>
        <v>0</v>
      </c>
      <c r="I36" s="53">
        <f>'table 3 additional contribution'!I36*0.53</f>
        <v>0</v>
      </c>
      <c r="J36" s="56">
        <f>'table 3 additional contribution'!J36*0.53</f>
        <v>0</v>
      </c>
      <c r="K36" s="34"/>
      <c r="L36" s="34"/>
      <c r="M36" s="34">
        <v>0</v>
      </c>
      <c r="N36" s="34"/>
      <c r="O36" s="56">
        <f>'table 3 additional contribution'!O36*0.53</f>
        <v>0</v>
      </c>
      <c r="P36" s="28">
        <f>'table 3 additional contribution'!P36*0.53</f>
        <v>0</v>
      </c>
      <c r="Q36" s="28">
        <f>'table 3 additional contribution'!Q36*0.53</f>
        <v>0</v>
      </c>
      <c r="R36" s="28">
        <f>'table 3 additional contribution'!R36*0.53</f>
        <v>0</v>
      </c>
      <c r="S36" s="28">
        <f>'table 3 additional contribution'!S36*0.53</f>
        <v>0</v>
      </c>
      <c r="T36" s="34"/>
      <c r="U36" s="28">
        <f>'table 3 additional contribution'!U36*0.53</f>
        <v>0</v>
      </c>
      <c r="V36" s="272"/>
      <c r="W36" s="268">
        <f t="shared" si="0"/>
        <v>0</v>
      </c>
      <c r="X36" s="378"/>
    </row>
    <row r="37" spans="1:24" ht="21.75" hidden="1" customHeight="1" x14ac:dyDescent="0.25">
      <c r="A37" s="93"/>
      <c r="B37" s="37"/>
      <c r="C37" s="38"/>
      <c r="D37" s="39"/>
      <c r="E37" s="40"/>
      <c r="F37" s="41"/>
      <c r="G37" s="42"/>
      <c r="H37" s="56">
        <f>'table 3 additional contribution'!H37*0.53</f>
        <v>0</v>
      </c>
      <c r="I37" s="53">
        <f>'table 3 additional contribution'!I37*0.53</f>
        <v>0</v>
      </c>
      <c r="J37" s="56">
        <f>'table 3 additional contribution'!J37*0.53</f>
        <v>0</v>
      </c>
      <c r="K37" s="42"/>
      <c r="L37" s="42"/>
      <c r="M37" s="42"/>
      <c r="N37" s="42"/>
      <c r="O37" s="56">
        <f>'table 3 additional contribution'!O37*0.53</f>
        <v>0</v>
      </c>
      <c r="P37" s="28">
        <f>'table 3 additional contribution'!P37*0.53</f>
        <v>0</v>
      </c>
      <c r="Q37" s="28">
        <f>'table 3 additional contribution'!Q37*0.53</f>
        <v>0</v>
      </c>
      <c r="R37" s="28">
        <f>'table 3 additional contribution'!R37*0.53</f>
        <v>0</v>
      </c>
      <c r="S37" s="28">
        <f>'table 3 additional contribution'!S37*0.53</f>
        <v>0</v>
      </c>
      <c r="T37" s="42"/>
      <c r="U37" s="28">
        <f>'table 3 additional contribution'!U37*0.53</f>
        <v>0</v>
      </c>
      <c r="V37" s="275"/>
      <c r="W37" s="276">
        <f t="shared" si="0"/>
        <v>0</v>
      </c>
      <c r="X37" s="103"/>
    </row>
    <row r="38" spans="1:24" ht="25.5" x14ac:dyDescent="0.25">
      <c r="A38" s="84" t="s">
        <v>23</v>
      </c>
      <c r="B38" s="8" t="s">
        <v>22</v>
      </c>
      <c r="C38" s="7">
        <v>13</v>
      </c>
      <c r="D38" s="22"/>
      <c r="E38" s="23"/>
      <c r="F38" s="24"/>
      <c r="G38" s="25"/>
      <c r="H38" s="56">
        <f>'table 3 additional contribution'!H38*0.53</f>
        <v>0</v>
      </c>
      <c r="I38" s="53">
        <f>'table 3 additional contribution'!I38*0.53</f>
        <v>0</v>
      </c>
      <c r="J38" s="56">
        <f>'table 3 additional contribution'!J38*0.53</f>
        <v>0</v>
      </c>
      <c r="K38" s="25"/>
      <c r="L38" s="326"/>
      <c r="M38" s="327"/>
      <c r="N38" s="328"/>
      <c r="O38" s="56">
        <f>'table 3 additional contribution'!O38*0.53</f>
        <v>0</v>
      </c>
      <c r="P38" s="28">
        <f>'table 3 additional contribution'!P38*0.53</f>
        <v>0</v>
      </c>
      <c r="Q38" s="28">
        <f>'table 3 additional contribution'!Q38*0.53</f>
        <v>0</v>
      </c>
      <c r="R38" s="28">
        <f>'table 3 additional contribution'!R38*0.53</f>
        <v>0</v>
      </c>
      <c r="S38" s="28">
        <f>'table 3 additional contribution'!S38*0.53</f>
        <v>0</v>
      </c>
      <c r="T38" s="25"/>
      <c r="U38" s="28">
        <f>'table 3 additional contribution'!U38*0.53</f>
        <v>0</v>
      </c>
      <c r="V38" s="269"/>
      <c r="W38" s="270">
        <f t="shared" si="0"/>
        <v>0</v>
      </c>
      <c r="X38" s="376">
        <f>SUM(W38:W41)</f>
        <v>21730000</v>
      </c>
    </row>
    <row r="39" spans="1:24" x14ac:dyDescent="0.25">
      <c r="A39" s="88"/>
      <c r="B39" s="4"/>
      <c r="C39" s="3" t="s">
        <v>90</v>
      </c>
      <c r="D39" s="21" t="s">
        <v>93</v>
      </c>
      <c r="E39" s="26"/>
      <c r="F39" s="27"/>
      <c r="G39" s="28"/>
      <c r="H39" s="56">
        <f>'table 3 additional contribution'!H39*0.53</f>
        <v>0</v>
      </c>
      <c r="I39" s="53">
        <f>'table 3 additional contribution'!I39*0.53</f>
        <v>0</v>
      </c>
      <c r="J39" s="56">
        <f>'table 3 additional contribution'!J39*0.53</f>
        <v>0</v>
      </c>
      <c r="K39" s="28"/>
      <c r="L39" s="341">
        <f>'table 3 additional contribution'!L39:N39*0.53</f>
        <v>5300000</v>
      </c>
      <c r="M39" s="342"/>
      <c r="N39" s="343"/>
      <c r="O39" s="56">
        <f>'table 3 additional contribution'!O39*0.53</f>
        <v>0</v>
      </c>
      <c r="P39" s="28">
        <f>'table 3 additional contribution'!P39*0.53</f>
        <v>0</v>
      </c>
      <c r="Q39" s="28">
        <f>'table 3 additional contribution'!Q39*0.53</f>
        <v>0</v>
      </c>
      <c r="R39" s="28">
        <f>'table 3 additional contribution'!R39*0.53</f>
        <v>0</v>
      </c>
      <c r="S39" s="28">
        <f>'table 3 additional contribution'!S39*0.53</f>
        <v>0</v>
      </c>
      <c r="T39" s="28"/>
      <c r="U39" s="28">
        <f>'table 3 additional contribution'!U39*0.53</f>
        <v>0</v>
      </c>
      <c r="V39" s="271"/>
      <c r="W39" s="266">
        <f t="shared" si="0"/>
        <v>5300000</v>
      </c>
      <c r="X39" s="377"/>
    </row>
    <row r="40" spans="1:24" ht="22.5" x14ac:dyDescent="0.25">
      <c r="A40" s="88"/>
      <c r="B40" s="4"/>
      <c r="C40" s="3" t="s">
        <v>91</v>
      </c>
      <c r="D40" s="21" t="s">
        <v>94</v>
      </c>
      <c r="E40" s="26"/>
      <c r="F40" s="27"/>
      <c r="G40" s="28"/>
      <c r="H40" s="56">
        <f>'table 3 additional contribution'!H40*0.53</f>
        <v>0</v>
      </c>
      <c r="I40" s="53">
        <f>'table 3 additional contribution'!I40*0.53</f>
        <v>0</v>
      </c>
      <c r="J40" s="56">
        <f>'table 3 additional contribution'!J40*0.53</f>
        <v>0</v>
      </c>
      <c r="K40" s="28"/>
      <c r="L40" s="341">
        <f>'table 3 additional contribution'!L40:N40*0.53</f>
        <v>15105000</v>
      </c>
      <c r="M40" s="342"/>
      <c r="N40" s="343"/>
      <c r="O40" s="56">
        <f>'table 3 additional contribution'!O40*0.53</f>
        <v>0</v>
      </c>
      <c r="P40" s="28">
        <f>'table 3 additional contribution'!P40*0.53</f>
        <v>0</v>
      </c>
      <c r="Q40" s="28">
        <f>'table 3 additional contribution'!Q40*0.53</f>
        <v>0</v>
      </c>
      <c r="R40" s="28">
        <f>'table 3 additional contribution'!R40*0.53</f>
        <v>0</v>
      </c>
      <c r="S40" s="28">
        <f>'table 3 additional contribution'!S40*0.53</f>
        <v>0</v>
      </c>
      <c r="T40" s="28"/>
      <c r="U40" s="28">
        <f>'table 3 additional contribution'!U40*0.53</f>
        <v>0</v>
      </c>
      <c r="V40" s="271"/>
      <c r="W40" s="266">
        <f t="shared" si="0"/>
        <v>15105000</v>
      </c>
      <c r="X40" s="377"/>
    </row>
    <row r="41" spans="1:24" ht="23.25" thickBot="1" x14ac:dyDescent="0.3">
      <c r="A41" s="89"/>
      <c r="B41" s="10"/>
      <c r="C41" s="9" t="s">
        <v>92</v>
      </c>
      <c r="D41" s="31" t="s">
        <v>95</v>
      </c>
      <c r="E41" s="32"/>
      <c r="F41" s="33"/>
      <c r="G41" s="34"/>
      <c r="H41" s="56">
        <f>'table 3 additional contribution'!H41*0.53</f>
        <v>0</v>
      </c>
      <c r="I41" s="53">
        <f>'table 3 additional contribution'!I41*0.53</f>
        <v>0</v>
      </c>
      <c r="J41" s="56">
        <f>'table 3 additional contribution'!J41*0.53</f>
        <v>0</v>
      </c>
      <c r="K41" s="34"/>
      <c r="L41" s="341">
        <f>'table 3 additional contribution'!L41:N41*0.53</f>
        <v>1325000</v>
      </c>
      <c r="M41" s="342"/>
      <c r="N41" s="343"/>
      <c r="O41" s="56">
        <f>'table 3 additional contribution'!O41*0.53</f>
        <v>0</v>
      </c>
      <c r="P41" s="28">
        <f>'table 3 additional contribution'!P41*0.53</f>
        <v>0</v>
      </c>
      <c r="Q41" s="28">
        <f>'table 3 additional contribution'!Q41*0.53</f>
        <v>0</v>
      </c>
      <c r="R41" s="28">
        <f>'table 3 additional contribution'!R41*0.53</f>
        <v>0</v>
      </c>
      <c r="S41" s="28">
        <f>'table 3 additional contribution'!S41*0.53</f>
        <v>0</v>
      </c>
      <c r="T41" s="34"/>
      <c r="U41" s="28">
        <f>'table 3 additional contribution'!U41*0.53</f>
        <v>0</v>
      </c>
      <c r="V41" s="272"/>
      <c r="W41" s="268">
        <f t="shared" si="0"/>
        <v>1325000</v>
      </c>
      <c r="X41" s="378"/>
    </row>
    <row r="42" spans="1:24" ht="15.75" thickBot="1" x14ac:dyDescent="0.3">
      <c r="A42" s="94" t="s">
        <v>3</v>
      </c>
      <c r="B42" s="43" t="s">
        <v>2</v>
      </c>
      <c r="C42" s="44">
        <v>14</v>
      </c>
      <c r="D42" s="45" t="s">
        <v>96</v>
      </c>
      <c r="E42" s="46"/>
      <c r="F42" s="47"/>
      <c r="G42" s="48"/>
      <c r="H42" s="56">
        <f>'table 3 additional contribution'!H42*0.53</f>
        <v>0</v>
      </c>
      <c r="I42" s="53">
        <f>'table 3 additional contribution'!I42*0.53</f>
        <v>0</v>
      </c>
      <c r="J42" s="56">
        <f>'table 3 additional contribution'!J42*0.53</f>
        <v>3710000</v>
      </c>
      <c r="K42" s="48"/>
      <c r="L42" s="358"/>
      <c r="M42" s="359"/>
      <c r="N42" s="360"/>
      <c r="O42" s="56">
        <f>'table 3 additional contribution'!O42*0.53</f>
        <v>0</v>
      </c>
      <c r="P42" s="28">
        <f>'table 3 additional contribution'!P42*0.53</f>
        <v>0</v>
      </c>
      <c r="Q42" s="28">
        <f>'table 3 additional contribution'!Q42*0.53</f>
        <v>0</v>
      </c>
      <c r="R42" s="28">
        <f>'table 3 additional contribution'!R42*0.53</f>
        <v>0</v>
      </c>
      <c r="S42" s="28">
        <f>'table 3 additional contribution'!S42*0.53</f>
        <v>0</v>
      </c>
      <c r="T42" s="48"/>
      <c r="U42" s="28">
        <f>'table 3 additional contribution'!U42*0.53</f>
        <v>0</v>
      </c>
      <c r="V42" s="277"/>
      <c r="W42" s="278">
        <f t="shared" si="0"/>
        <v>3710000</v>
      </c>
      <c r="X42" s="104">
        <f>SUM(W42)</f>
        <v>3710000</v>
      </c>
    </row>
    <row r="43" spans="1:24" x14ac:dyDescent="0.25">
      <c r="A43" s="84" t="s">
        <v>1</v>
      </c>
      <c r="B43" s="8" t="s">
        <v>0</v>
      </c>
      <c r="C43" s="7">
        <v>16</v>
      </c>
      <c r="D43" s="22"/>
      <c r="E43" s="23"/>
      <c r="F43" s="24"/>
      <c r="G43" s="25"/>
      <c r="H43" s="56">
        <f>'table 3 additional contribution'!H43*0.53</f>
        <v>0</v>
      </c>
      <c r="I43" s="53">
        <f>'table 3 additional contribution'!I43*0.53</f>
        <v>0</v>
      </c>
      <c r="J43" s="56">
        <f>'table 3 additional contribution'!J43*0.53</f>
        <v>0</v>
      </c>
      <c r="K43" s="25"/>
      <c r="L43" s="326"/>
      <c r="M43" s="327"/>
      <c r="N43" s="328"/>
      <c r="O43" s="56">
        <f>'table 3 additional contribution'!O43*0.53</f>
        <v>0</v>
      </c>
      <c r="P43" s="28">
        <f>'table 3 additional contribution'!P43*0.53</f>
        <v>0</v>
      </c>
      <c r="Q43" s="28">
        <f>'table 3 additional contribution'!Q43*0.53</f>
        <v>0</v>
      </c>
      <c r="R43" s="28">
        <f>'table 3 additional contribution'!R43*0.53</f>
        <v>0</v>
      </c>
      <c r="S43" s="28">
        <f>'table 3 additional contribution'!S43*0.53</f>
        <v>0</v>
      </c>
      <c r="T43" s="25"/>
      <c r="U43" s="28">
        <f>'table 3 additional contribution'!U43*0.53</f>
        <v>0</v>
      </c>
      <c r="V43" s="269"/>
      <c r="W43" s="270">
        <f t="shared" si="0"/>
        <v>0</v>
      </c>
      <c r="X43" s="103"/>
    </row>
    <row r="44" spans="1:24" ht="45" x14ac:dyDescent="0.25">
      <c r="A44" s="86"/>
      <c r="B44" s="19"/>
      <c r="C44" s="109" t="s">
        <v>134</v>
      </c>
      <c r="D44" s="21" t="s">
        <v>136</v>
      </c>
      <c r="E44" s="26"/>
      <c r="F44" s="62"/>
      <c r="G44" s="28"/>
      <c r="H44" s="282">
        <f>'table 3 additional contribution'!H44*0.53</f>
        <v>238500</v>
      </c>
      <c r="I44" s="53">
        <f>'table 3 additional contribution'!I44*0.53</f>
        <v>0</v>
      </c>
      <c r="J44" s="56">
        <f>'table 3 additional contribution'!J44*0.53</f>
        <v>185500</v>
      </c>
      <c r="K44" s="28"/>
      <c r="L44" s="302">
        <f>'table 3 additional contribution'!L44:N44*0.53</f>
        <v>198750</v>
      </c>
      <c r="M44" s="60"/>
      <c r="N44" s="145"/>
      <c r="O44" s="282">
        <f>'table 3 additional contribution'!O44*0.53</f>
        <v>79500</v>
      </c>
      <c r="P44" s="28">
        <f>'table 3 additional contribution'!P44*0.53</f>
        <v>79500</v>
      </c>
      <c r="Q44" s="28">
        <f>'table 3 additional contribution'!Q44*0.53</f>
        <v>0</v>
      </c>
      <c r="R44" s="28">
        <f>'table 3 additional contribution'!R44*0.53</f>
        <v>0</v>
      </c>
      <c r="S44" s="28">
        <f>'table 3 additional contribution'!S44*0.53</f>
        <v>0</v>
      </c>
      <c r="T44" s="28"/>
      <c r="U44" s="28">
        <f>'table 3 additional contribution'!U44*0.53</f>
        <v>0</v>
      </c>
      <c r="V44" s="271"/>
      <c r="W44" s="266">
        <f>SUM(H44:V44)</f>
        <v>781750</v>
      </c>
      <c r="X44" s="113"/>
    </row>
    <row r="45" spans="1:24" x14ac:dyDescent="0.25">
      <c r="A45" s="88"/>
      <c r="B45" s="4"/>
      <c r="C45" s="356" t="s">
        <v>97</v>
      </c>
      <c r="D45" s="21" t="s">
        <v>98</v>
      </c>
      <c r="E45" s="26"/>
      <c r="F45" s="26"/>
      <c r="G45" s="28"/>
      <c r="H45" s="56">
        <f>'table 3 additional contribution'!H45*0.53</f>
        <v>0</v>
      </c>
      <c r="I45" s="53">
        <f>'table 3 additional contribution'!I45*0.53</f>
        <v>0</v>
      </c>
      <c r="J45" s="56">
        <f>'table 3 additional contribution'!J45*0.53</f>
        <v>0</v>
      </c>
      <c r="K45" s="28"/>
      <c r="L45" s="262"/>
      <c r="M45" s="263"/>
      <c r="N45" s="264"/>
      <c r="O45" s="56">
        <f>'table 3 additional contribution'!O45*0.53</f>
        <v>0</v>
      </c>
      <c r="P45" s="28">
        <f>'table 3 additional contribution'!P45*0.53</f>
        <v>0</v>
      </c>
      <c r="Q45" s="28">
        <f>'table 3 additional contribution'!Q45*0.53</f>
        <v>0</v>
      </c>
      <c r="R45" s="28">
        <f>'table 3 additional contribution'!R45*0.53</f>
        <v>0</v>
      </c>
      <c r="S45" s="28">
        <f>'table 3 additional contribution'!S45*0.53</f>
        <v>0</v>
      </c>
      <c r="T45" s="28"/>
      <c r="U45" s="28">
        <f>'table 3 additional contribution'!U45*0.53</f>
        <v>0</v>
      </c>
      <c r="V45" s="271"/>
      <c r="W45" s="266">
        <f t="shared" si="0"/>
        <v>0</v>
      </c>
      <c r="X45" s="376">
        <f>SUM(W44:W47)</f>
        <v>1311750</v>
      </c>
    </row>
    <row r="46" spans="1:24" ht="22.5" x14ac:dyDescent="0.25">
      <c r="A46" s="88"/>
      <c r="B46" s="4"/>
      <c r="C46" s="357"/>
      <c r="D46" s="21" t="s">
        <v>99</v>
      </c>
      <c r="E46" s="26"/>
      <c r="F46" s="26"/>
      <c r="G46" s="28"/>
      <c r="H46" s="56">
        <f>'table 3 additional contribution'!H46*0.53</f>
        <v>0</v>
      </c>
      <c r="I46" s="53">
        <f>'table 3 additional contribution'!I46*0.53</f>
        <v>0</v>
      </c>
      <c r="J46" s="56">
        <f>'table 3 additional contribution'!J46*0.53</f>
        <v>159000</v>
      </c>
      <c r="K46" s="28"/>
      <c r="L46" s="262"/>
      <c r="M46" s="263"/>
      <c r="N46" s="264"/>
      <c r="O46" s="56">
        <f>'table 3 additional contribution'!O46*0.53</f>
        <v>0</v>
      </c>
      <c r="P46" s="28">
        <f>'table 3 additional contribution'!P46*0.53</f>
        <v>0</v>
      </c>
      <c r="Q46" s="28">
        <f>'table 3 additional contribution'!Q46*0.53</f>
        <v>0</v>
      </c>
      <c r="R46" s="28">
        <f>'table 3 additional contribution'!R46*0.53</f>
        <v>0</v>
      </c>
      <c r="S46" s="28">
        <f>'table 3 additional contribution'!S46*0.53</f>
        <v>0</v>
      </c>
      <c r="T46" s="28"/>
      <c r="U46" s="28">
        <f>'table 3 additional contribution'!U46*0.53</f>
        <v>0</v>
      </c>
      <c r="V46" s="271"/>
      <c r="W46" s="266">
        <f t="shared" si="0"/>
        <v>159000</v>
      </c>
      <c r="X46" s="377"/>
    </row>
    <row r="47" spans="1:24" ht="45" x14ac:dyDescent="0.25">
      <c r="A47" s="88"/>
      <c r="B47" s="4"/>
      <c r="C47" s="3" t="s">
        <v>100</v>
      </c>
      <c r="D47" s="21" t="s">
        <v>101</v>
      </c>
      <c r="E47" s="26"/>
      <c r="F47" s="27"/>
      <c r="G47" s="28"/>
      <c r="H47" s="56">
        <f>'table 3 additional contribution'!H47*0.53</f>
        <v>0</v>
      </c>
      <c r="I47" s="53">
        <f>'table 3 additional contribution'!I47*0.53</f>
        <v>0</v>
      </c>
      <c r="J47" s="56">
        <f>'table 3 additional contribution'!J47*0.53</f>
        <v>371000</v>
      </c>
      <c r="K47" s="28"/>
      <c r="L47" s="262"/>
      <c r="M47" s="263"/>
      <c r="N47" s="264"/>
      <c r="O47" s="56">
        <f>'table 3 additional contribution'!O47*0.53</f>
        <v>0</v>
      </c>
      <c r="P47" s="28">
        <f>'table 3 additional contribution'!P47*0.53</f>
        <v>0</v>
      </c>
      <c r="Q47" s="28">
        <f>'table 3 additional contribution'!Q47*0.53</f>
        <v>0</v>
      </c>
      <c r="R47" s="28">
        <f>'table 3 additional contribution'!R47*0.53</f>
        <v>0</v>
      </c>
      <c r="S47" s="28">
        <f>'table 3 additional contribution'!S47*0.53</f>
        <v>0</v>
      </c>
      <c r="T47" s="28"/>
      <c r="U47" s="28">
        <f>'table 3 additional contribution'!U47*0.53</f>
        <v>0</v>
      </c>
      <c r="V47" s="271"/>
      <c r="W47" s="266">
        <f t="shared" si="0"/>
        <v>371000</v>
      </c>
      <c r="X47" s="377"/>
    </row>
    <row r="48" spans="1:24" ht="34.5" thickBot="1" x14ac:dyDescent="0.3">
      <c r="A48" s="89"/>
      <c r="B48" s="10"/>
      <c r="C48" s="9"/>
      <c r="D48" s="31" t="s">
        <v>102</v>
      </c>
      <c r="E48" s="32"/>
      <c r="F48" s="33"/>
      <c r="G48" s="34"/>
      <c r="H48" s="56">
        <f>'table 3 additional contribution'!H48*0.53</f>
        <v>0</v>
      </c>
      <c r="I48" s="53">
        <f>'table 3 additional contribution'!I48*0.53</f>
        <v>0</v>
      </c>
      <c r="J48" s="56">
        <f>'table 3 additional contribution'!J48*0.53</f>
        <v>0</v>
      </c>
      <c r="K48" s="34"/>
      <c r="L48" s="49"/>
      <c r="M48" s="50"/>
      <c r="N48" s="51"/>
      <c r="O48" s="56">
        <f>'table 3 additional contribution'!O48*0.53</f>
        <v>0</v>
      </c>
      <c r="P48" s="28">
        <f>'table 3 additional contribution'!P48*0.53</f>
        <v>0</v>
      </c>
      <c r="Q48" s="28">
        <f>'table 3 additional contribution'!Q48*0.53</f>
        <v>0</v>
      </c>
      <c r="R48" s="28">
        <f>'table 3 additional contribution'!R48*0.53</f>
        <v>0</v>
      </c>
      <c r="S48" s="28">
        <f>'table 3 additional contribution'!S48*0.53</f>
        <v>0</v>
      </c>
      <c r="T48" s="34"/>
      <c r="U48" s="28">
        <f>'table 3 additional contribution'!U48*0.53</f>
        <v>0</v>
      </c>
      <c r="V48" s="272"/>
      <c r="W48" s="268">
        <f t="shared" si="0"/>
        <v>0</v>
      </c>
      <c r="X48" s="378"/>
    </row>
    <row r="49" spans="1:24" ht="25.5" x14ac:dyDescent="0.25">
      <c r="A49" s="84" t="s">
        <v>103</v>
      </c>
      <c r="B49" s="8" t="s">
        <v>104</v>
      </c>
      <c r="C49" s="7">
        <v>19</v>
      </c>
      <c r="D49" s="22"/>
      <c r="E49" s="23"/>
      <c r="F49" s="24"/>
      <c r="G49" s="25"/>
      <c r="H49" s="56">
        <f>'table 3 additional contribution'!H49*0.53</f>
        <v>0</v>
      </c>
      <c r="I49" s="53">
        <f>'table 3 additional contribution'!I49*0.53</f>
        <v>0</v>
      </c>
      <c r="J49" s="56">
        <f>'table 3 additional contribution'!J49*0.53</f>
        <v>0</v>
      </c>
      <c r="K49" s="25"/>
      <c r="L49" s="384"/>
      <c r="M49" s="385"/>
      <c r="N49" s="386"/>
      <c r="O49" s="56">
        <f>'table 3 additional contribution'!O49*0.53</f>
        <v>0</v>
      </c>
      <c r="P49" s="28">
        <f>'table 3 additional contribution'!P49*0.53</f>
        <v>0</v>
      </c>
      <c r="Q49" s="28">
        <f>'table 3 additional contribution'!Q49*0.53</f>
        <v>0</v>
      </c>
      <c r="R49" s="28">
        <f>'table 3 additional contribution'!R49*0.53</f>
        <v>0</v>
      </c>
      <c r="S49" s="28">
        <f>'table 3 additional contribution'!S49*0.53</f>
        <v>0</v>
      </c>
      <c r="T49" s="25"/>
      <c r="U49" s="28">
        <f>'table 3 additional contribution'!U49*0.53</f>
        <v>0</v>
      </c>
      <c r="V49" s="269"/>
      <c r="W49" s="270">
        <f t="shared" si="0"/>
        <v>0</v>
      </c>
      <c r="X49" s="376">
        <f>SUM(W49:W53)</f>
        <v>6625000</v>
      </c>
    </row>
    <row r="50" spans="1:24" x14ac:dyDescent="0.25">
      <c r="A50" s="86"/>
      <c r="B50" s="19"/>
      <c r="C50" s="20" t="s">
        <v>135</v>
      </c>
      <c r="D50" s="21" t="s">
        <v>137</v>
      </c>
      <c r="E50" s="26"/>
      <c r="F50" s="27"/>
      <c r="G50" s="28"/>
      <c r="H50" s="56">
        <f>'table 3 additional contribution'!H50*0.53</f>
        <v>0</v>
      </c>
      <c r="I50" s="53">
        <f>'table 3 additional contribution'!I50*0.53</f>
        <v>0</v>
      </c>
      <c r="J50" s="56">
        <f>'table 3 additional contribution'!J50*0.53</f>
        <v>0</v>
      </c>
      <c r="K50" s="28"/>
      <c r="L50" s="110"/>
      <c r="M50" s="111"/>
      <c r="N50" s="112"/>
      <c r="O50" s="56">
        <f>'table 3 additional contribution'!O50*0.53</f>
        <v>0</v>
      </c>
      <c r="P50" s="28">
        <f>'table 3 additional contribution'!P50*0.53</f>
        <v>0</v>
      </c>
      <c r="Q50" s="28">
        <f>'table 3 additional contribution'!Q50*0.53</f>
        <v>0</v>
      </c>
      <c r="R50" s="28">
        <f>'table 3 additional contribution'!R50*0.53</f>
        <v>0</v>
      </c>
      <c r="S50" s="28">
        <f>'table 3 additional contribution'!S50*0.53</f>
        <v>0</v>
      </c>
      <c r="T50" s="28"/>
      <c r="U50" s="28">
        <f>'table 3 additional contribution'!U50*0.53</f>
        <v>106000</v>
      </c>
      <c r="V50" s="271"/>
      <c r="W50" s="266">
        <f>SUM(U50:V50)</f>
        <v>106000</v>
      </c>
      <c r="X50" s="379"/>
    </row>
    <row r="51" spans="1:24" ht="22.5" x14ac:dyDescent="0.25">
      <c r="A51" s="88"/>
      <c r="B51" s="4"/>
      <c r="C51" s="3" t="s">
        <v>105</v>
      </c>
      <c r="D51" s="21" t="s">
        <v>106</v>
      </c>
      <c r="E51" s="26"/>
      <c r="F51" s="27"/>
      <c r="G51" s="28"/>
      <c r="H51" s="56">
        <f>'table 3 additional contribution'!H51*0.53</f>
        <v>0</v>
      </c>
      <c r="I51" s="53">
        <f>'table 3 additional contribution'!I51*0.53</f>
        <v>0</v>
      </c>
      <c r="J51" s="56">
        <f>'table 3 additional contribution'!J51*0.53</f>
        <v>0</v>
      </c>
      <c r="K51" s="28"/>
      <c r="L51" s="341"/>
      <c r="M51" s="342"/>
      <c r="N51" s="343"/>
      <c r="O51" s="56">
        <f>'table 3 additional contribution'!O51*0.53</f>
        <v>0</v>
      </c>
      <c r="P51" s="28">
        <f>'table 3 additional contribution'!P51*0.53</f>
        <v>0</v>
      </c>
      <c r="Q51" s="28">
        <f>'table 3 additional contribution'!Q51*0.53</f>
        <v>0</v>
      </c>
      <c r="R51" s="28">
        <f>'table 3 additional contribution'!R51*0.53</f>
        <v>0</v>
      </c>
      <c r="S51" s="28">
        <f>'table 3 additional contribution'!S51*0.53</f>
        <v>0</v>
      </c>
      <c r="T51" s="28"/>
      <c r="U51" s="28">
        <f>'table 3 additional contribution'!U51*0.53</f>
        <v>4929000</v>
      </c>
      <c r="V51" s="271"/>
      <c r="W51" s="266">
        <f t="shared" si="0"/>
        <v>4929000</v>
      </c>
      <c r="X51" s="377"/>
    </row>
    <row r="52" spans="1:24" x14ac:dyDescent="0.25">
      <c r="A52" s="88"/>
      <c r="B52" s="4"/>
      <c r="C52" s="3" t="s">
        <v>107</v>
      </c>
      <c r="D52" s="21" t="s">
        <v>108</v>
      </c>
      <c r="E52" s="26"/>
      <c r="F52" s="27"/>
      <c r="G52" s="28"/>
      <c r="H52" s="56">
        <f>'table 3 additional contribution'!H52*0.53</f>
        <v>0</v>
      </c>
      <c r="I52" s="53">
        <f>'table 3 additional contribution'!I52*0.53</f>
        <v>0</v>
      </c>
      <c r="J52" s="56">
        <f>'table 3 additional contribution'!J52*0.53</f>
        <v>0</v>
      </c>
      <c r="K52" s="28"/>
      <c r="L52" s="341"/>
      <c r="M52" s="342"/>
      <c r="N52" s="343"/>
      <c r="O52" s="56">
        <f>'table 3 additional contribution'!O52*0.53</f>
        <v>0</v>
      </c>
      <c r="P52" s="28">
        <f>'table 3 additional contribution'!P52*0.53</f>
        <v>0</v>
      </c>
      <c r="Q52" s="28">
        <f>'table 3 additional contribution'!Q52*0.53</f>
        <v>0</v>
      </c>
      <c r="R52" s="28">
        <f>'table 3 additional contribution'!R52*0.53</f>
        <v>0</v>
      </c>
      <c r="S52" s="28">
        <f>'table 3 additional contribution'!S52*0.53</f>
        <v>0</v>
      </c>
      <c r="T52" s="28"/>
      <c r="U52" s="28">
        <f>'table 3 additional contribution'!U52*0.53</f>
        <v>265000</v>
      </c>
      <c r="V52" s="271"/>
      <c r="W52" s="266">
        <f t="shared" si="0"/>
        <v>265000</v>
      </c>
      <c r="X52" s="377"/>
    </row>
    <row r="53" spans="1:24" ht="15.75" thickBot="1" x14ac:dyDescent="0.3">
      <c r="A53" s="89"/>
      <c r="B53" s="10"/>
      <c r="C53" s="9" t="s">
        <v>109</v>
      </c>
      <c r="D53" s="31" t="s">
        <v>110</v>
      </c>
      <c r="E53" s="32"/>
      <c r="F53" s="33"/>
      <c r="G53" s="34"/>
      <c r="H53" s="56">
        <f>'table 3 additional contribution'!H53*0.53</f>
        <v>0</v>
      </c>
      <c r="I53" s="53">
        <f>'table 3 additional contribution'!I53*0.53</f>
        <v>0</v>
      </c>
      <c r="J53" s="56">
        <f>'table 3 additional contribution'!J53*0.53</f>
        <v>0</v>
      </c>
      <c r="K53" s="34"/>
      <c r="L53" s="323"/>
      <c r="M53" s="324"/>
      <c r="N53" s="325"/>
      <c r="O53" s="56">
        <f>'table 3 additional contribution'!O53*0.53</f>
        <v>0</v>
      </c>
      <c r="P53" s="28">
        <f>'table 3 additional contribution'!P53*0.53</f>
        <v>0</v>
      </c>
      <c r="Q53" s="28">
        <f>'table 3 additional contribution'!Q53*0.53</f>
        <v>0</v>
      </c>
      <c r="R53" s="28">
        <f>'table 3 additional contribution'!R53*0.53</f>
        <v>0</v>
      </c>
      <c r="S53" s="28">
        <f>'table 3 additional contribution'!S53*0.53</f>
        <v>0</v>
      </c>
      <c r="T53" s="34"/>
      <c r="U53" s="28">
        <f>'table 3 additional contribution'!U53*0.53</f>
        <v>1325000</v>
      </c>
      <c r="V53" s="272"/>
      <c r="W53" s="268">
        <f t="shared" si="0"/>
        <v>1325000</v>
      </c>
      <c r="X53" s="378"/>
    </row>
    <row r="54" spans="1:24" x14ac:dyDescent="0.25">
      <c r="A54" s="84" t="s">
        <v>113</v>
      </c>
      <c r="B54" s="8" t="s">
        <v>114</v>
      </c>
      <c r="C54" s="7">
        <v>20</v>
      </c>
      <c r="D54" s="22"/>
      <c r="E54" s="23"/>
      <c r="F54" s="24"/>
      <c r="G54" s="25"/>
      <c r="H54" s="56">
        <f>'table 3 additional contribution'!H54*0.53</f>
        <v>0</v>
      </c>
      <c r="I54" s="53">
        <f>'table 3 additional contribution'!I54*0.53</f>
        <v>0</v>
      </c>
      <c r="J54" s="56">
        <f>'table 3 additional contribution'!J54*0.53</f>
        <v>0</v>
      </c>
      <c r="K54" s="25"/>
      <c r="L54" s="259"/>
      <c r="M54" s="260"/>
      <c r="N54" s="261"/>
      <c r="O54" s="56">
        <f>'table 3 additional contribution'!O54*0.53</f>
        <v>0</v>
      </c>
      <c r="P54" s="28">
        <f>'table 3 additional contribution'!P54*0.53</f>
        <v>0</v>
      </c>
      <c r="Q54" s="28">
        <f>'table 3 additional contribution'!Q54*0.53</f>
        <v>0</v>
      </c>
      <c r="R54" s="28">
        <f>'table 3 additional contribution'!R54*0.53</f>
        <v>0</v>
      </c>
      <c r="S54" s="28">
        <f>'table 3 additional contribution'!S54*0.53</f>
        <v>0</v>
      </c>
      <c r="T54" s="25"/>
      <c r="U54" s="28">
        <f>'table 3 additional contribution'!U54*0.53</f>
        <v>0</v>
      </c>
      <c r="V54" s="269"/>
      <c r="W54" s="270">
        <f t="shared" si="0"/>
        <v>0</v>
      </c>
      <c r="X54" s="103"/>
    </row>
    <row r="55" spans="1:24" ht="22.5" x14ac:dyDescent="0.25">
      <c r="A55" s="88"/>
      <c r="B55" s="6"/>
      <c r="C55" s="3" t="s">
        <v>111</v>
      </c>
      <c r="D55" s="21" t="s">
        <v>112</v>
      </c>
      <c r="E55" s="26"/>
      <c r="F55" s="27"/>
      <c r="G55" s="28"/>
      <c r="H55" s="56">
        <f>'table 3 additional contribution'!H55*0.53</f>
        <v>0</v>
      </c>
      <c r="I55" s="53">
        <f>'table 3 additional contribution'!I55*0.53</f>
        <v>0</v>
      </c>
      <c r="J55" s="56">
        <f>'table 3 additional contribution'!J55*0.53</f>
        <v>0</v>
      </c>
      <c r="K55" s="28"/>
      <c r="L55" s="341"/>
      <c r="M55" s="342"/>
      <c r="N55" s="343"/>
      <c r="O55" s="56">
        <f>'table 3 additional contribution'!O55*0.53</f>
        <v>0</v>
      </c>
      <c r="P55" s="28">
        <f>'table 3 additional contribution'!P55*0.53</f>
        <v>0</v>
      </c>
      <c r="Q55" s="28">
        <f>'table 3 additional contribution'!Q55*0.53</f>
        <v>0</v>
      </c>
      <c r="R55" s="28">
        <f>'table 3 additional contribution'!R55*0.53</f>
        <v>0</v>
      </c>
      <c r="S55" s="28">
        <f>'table 3 additional contribution'!S55*0.53</f>
        <v>0</v>
      </c>
      <c r="T55" s="28"/>
      <c r="U55" s="28">
        <f>'table 3 additional contribution'!U55*0.53</f>
        <v>0</v>
      </c>
      <c r="V55" s="271"/>
      <c r="W55" s="266">
        <f t="shared" si="0"/>
        <v>0</v>
      </c>
      <c r="X55" s="103"/>
    </row>
    <row r="56" spans="1:24" x14ac:dyDescent="0.25">
      <c r="A56" s="88"/>
      <c r="B56" s="4"/>
      <c r="C56" s="3" t="s">
        <v>115</v>
      </c>
      <c r="D56" s="21" t="s">
        <v>116</v>
      </c>
      <c r="E56" s="26"/>
      <c r="F56" s="27"/>
      <c r="G56" s="28"/>
      <c r="H56" s="56">
        <f>'table 3 additional contribution'!H56*0.53</f>
        <v>0</v>
      </c>
      <c r="I56" s="53">
        <f>'table 3 additional contribution'!I56*0.53</f>
        <v>0</v>
      </c>
      <c r="J56" s="56">
        <f>'table 3 additional contribution'!J56*0.53</f>
        <v>0</v>
      </c>
      <c r="K56" s="28"/>
      <c r="L56" s="341"/>
      <c r="M56" s="342"/>
      <c r="N56" s="343"/>
      <c r="O56" s="56">
        <f>'table 3 additional contribution'!O56*0.53</f>
        <v>0</v>
      </c>
      <c r="P56" s="28">
        <f>'table 3 additional contribution'!P56*0.53</f>
        <v>0</v>
      </c>
      <c r="Q56" s="28">
        <f>'table 3 additional contribution'!Q56*0.53</f>
        <v>0</v>
      </c>
      <c r="R56" s="28">
        <f>'table 3 additional contribution'!R56*0.53</f>
        <v>0</v>
      </c>
      <c r="S56" s="28">
        <f>'table 3 additional contribution'!S56*0.53</f>
        <v>0</v>
      </c>
      <c r="T56" s="28"/>
      <c r="U56" s="28">
        <f>'table 3 additional contribution'!U56*0.53</f>
        <v>0</v>
      </c>
      <c r="V56" s="271"/>
      <c r="W56" s="266">
        <f>'table 3 additional contribution'!W56*0.53</f>
        <v>1081276.8500000001</v>
      </c>
      <c r="X56" s="376">
        <f>SUM(W56:W57)</f>
        <v>1383376.85</v>
      </c>
    </row>
    <row r="57" spans="1:24" ht="15.75" thickBot="1" x14ac:dyDescent="0.3">
      <c r="A57" s="92"/>
      <c r="B57" s="10"/>
      <c r="C57" s="9"/>
      <c r="D57" s="31"/>
      <c r="E57" s="32"/>
      <c r="F57" s="33"/>
      <c r="G57" s="34"/>
      <c r="H57" s="56">
        <f>'table 3 additional contribution'!H57*0.53</f>
        <v>0</v>
      </c>
      <c r="I57" s="53">
        <f>'table 3 additional contribution'!I57*0.53</f>
        <v>0</v>
      </c>
      <c r="J57" s="56">
        <f>'table 3 additional contribution'!J57*0.53</f>
        <v>0</v>
      </c>
      <c r="K57" s="34"/>
      <c r="L57" s="323"/>
      <c r="M57" s="324"/>
      <c r="N57" s="325"/>
      <c r="O57" s="56">
        <f>'table 3 additional contribution'!O57*0.53</f>
        <v>0</v>
      </c>
      <c r="P57" s="28">
        <f>'table 3 additional contribution'!P57*0.53</f>
        <v>0</v>
      </c>
      <c r="Q57" s="28">
        <f>'table 3 additional contribution'!Q57*0.53</f>
        <v>0</v>
      </c>
      <c r="R57" s="28">
        <f>'table 3 additional contribution'!R57*0.53</f>
        <v>0</v>
      </c>
      <c r="S57" s="28">
        <f>'table 3 additional contribution'!S57*0.53</f>
        <v>0</v>
      </c>
      <c r="T57" s="34"/>
      <c r="U57" s="28">
        <f>'table 3 additional contribution'!U57*0.53</f>
        <v>0</v>
      </c>
      <c r="V57" s="272"/>
      <c r="W57" s="266">
        <f>'table 3 additional contribution'!W57*0.53</f>
        <v>302100</v>
      </c>
      <c r="X57" s="378"/>
    </row>
    <row r="58" spans="1:24" ht="15.75" thickBot="1" x14ac:dyDescent="0.3">
      <c r="A58" s="94" t="s">
        <v>117</v>
      </c>
      <c r="B58" s="43" t="s">
        <v>118</v>
      </c>
      <c r="C58" s="44"/>
      <c r="D58" s="45"/>
      <c r="E58" s="46"/>
      <c r="F58" s="47"/>
      <c r="G58" s="48"/>
      <c r="H58" s="56">
        <f>'table 3 additional contribution'!H58*0.53</f>
        <v>0</v>
      </c>
      <c r="I58" s="53">
        <f>'table 3 additional contribution'!I58*0.53</f>
        <v>0</v>
      </c>
      <c r="J58" s="56">
        <f>'table 3 additional contribution'!J58*0.53</f>
        <v>0</v>
      </c>
      <c r="K58" s="48"/>
      <c r="L58" s="358"/>
      <c r="M58" s="359"/>
      <c r="N58" s="360"/>
      <c r="O58" s="56">
        <f>'table 3 additional contribution'!O58*0.53</f>
        <v>0</v>
      </c>
      <c r="P58" s="28">
        <f>'table 3 additional contribution'!P58*0.53</f>
        <v>0</v>
      </c>
      <c r="Q58" s="28">
        <f>'table 3 additional contribution'!Q58*0.53</f>
        <v>0</v>
      </c>
      <c r="R58" s="28">
        <f>'table 3 additional contribution'!R58*0.53</f>
        <v>0</v>
      </c>
      <c r="S58" s="28">
        <f>'table 3 additional contribution'!S58*0.53</f>
        <v>0</v>
      </c>
      <c r="T58" s="48"/>
      <c r="U58" s="28">
        <f>'table 3 additional contribution'!U58*0.53</f>
        <v>0</v>
      </c>
      <c r="V58" s="277"/>
      <c r="W58" s="266">
        <f>'table 3 additional contribution'!W58*0.53</f>
        <v>5300000</v>
      </c>
      <c r="X58" s="104">
        <f>SUM(W58)</f>
        <v>5300000</v>
      </c>
    </row>
    <row r="59" spans="1:24" x14ac:dyDescent="0.25">
      <c r="A59" s="86"/>
      <c r="B59" s="19"/>
      <c r="C59" s="20"/>
      <c r="D59" s="18"/>
      <c r="E59" s="26"/>
      <c r="F59" s="27"/>
      <c r="G59" s="28"/>
      <c r="H59" s="56">
        <f>'table 3 additional contribution'!H59*0.53</f>
        <v>0</v>
      </c>
      <c r="I59" s="53">
        <f>'table 3 additional contribution'!I59*0.53</f>
        <v>0</v>
      </c>
      <c r="J59" s="56">
        <f>'table 3 additional contribution'!J59*0.53</f>
        <v>0</v>
      </c>
      <c r="K59" s="28"/>
      <c r="L59" s="364"/>
      <c r="M59" s="365"/>
      <c r="N59" s="366"/>
      <c r="O59" s="56">
        <f>'table 3 additional contribution'!O59*0.53</f>
        <v>0</v>
      </c>
      <c r="P59" s="28">
        <f>'table 3 additional contribution'!P59*0.53</f>
        <v>0</v>
      </c>
      <c r="Q59" s="28">
        <f>'table 3 additional contribution'!Q59*0.53</f>
        <v>0</v>
      </c>
      <c r="R59" s="28">
        <f>'table 3 additional contribution'!R59*0.53</f>
        <v>0</v>
      </c>
      <c r="S59" s="28">
        <f>'table 3 additional contribution'!S59*0.53</f>
        <v>0</v>
      </c>
      <c r="T59" s="28"/>
      <c r="U59" s="28">
        <f>'table 3 additional contribution'!U59*0.53</f>
        <v>0</v>
      </c>
      <c r="V59" s="271"/>
      <c r="W59" s="266"/>
      <c r="X59" s="103"/>
    </row>
    <row r="60" spans="1:24" ht="15" customHeight="1" thickBot="1" x14ac:dyDescent="0.3">
      <c r="A60" s="95"/>
      <c r="B60" s="96"/>
      <c r="C60" s="97"/>
      <c r="D60" s="98" t="s">
        <v>125</v>
      </c>
      <c r="E60" s="99">
        <f t="shared" ref="E60:V60" si="1">SUM(E3:E59)</f>
        <v>0</v>
      </c>
      <c r="F60" s="100">
        <f t="shared" si="1"/>
        <v>0</v>
      </c>
      <c r="G60" s="100">
        <f t="shared" si="1"/>
        <v>0</v>
      </c>
      <c r="H60" s="100">
        <f t="shared" si="1"/>
        <v>9895100</v>
      </c>
      <c r="I60" s="100">
        <f t="shared" si="1"/>
        <v>13322900</v>
      </c>
      <c r="J60" s="100">
        <f t="shared" si="1"/>
        <v>6996000</v>
      </c>
      <c r="K60" s="100">
        <f t="shared" si="1"/>
        <v>0</v>
      </c>
      <c r="L60" s="142">
        <f t="shared" si="1"/>
        <v>59413525.760000005</v>
      </c>
      <c r="M60" s="143"/>
      <c r="N60" s="144"/>
      <c r="O60" s="100">
        <f t="shared" si="1"/>
        <v>7400147.79</v>
      </c>
      <c r="P60" s="100">
        <f t="shared" si="1"/>
        <v>159000</v>
      </c>
      <c r="Q60" s="100">
        <f t="shared" si="1"/>
        <v>2120000</v>
      </c>
      <c r="R60" s="100">
        <f t="shared" si="1"/>
        <v>1086500</v>
      </c>
      <c r="S60" s="100">
        <f t="shared" si="1"/>
        <v>2642826.4500000002</v>
      </c>
      <c r="T60" s="100">
        <f t="shared" si="1"/>
        <v>7950000</v>
      </c>
      <c r="U60" s="100">
        <f t="shared" si="1"/>
        <v>14257000</v>
      </c>
      <c r="V60" s="100">
        <f t="shared" si="1"/>
        <v>318000</v>
      </c>
      <c r="W60" s="101">
        <f>SUM(W3:W58)</f>
        <v>132244376.84999999</v>
      </c>
      <c r="X60" s="105">
        <f>SUM(X3:X59)</f>
        <v>132244376.84999999</v>
      </c>
    </row>
    <row r="61" spans="1:24" ht="15.6" customHeight="1" thickTop="1" thickBot="1" x14ac:dyDescent="0.3">
      <c r="D61" s="115" t="s">
        <v>138</v>
      </c>
      <c r="E61" s="116"/>
      <c r="F61" s="116"/>
      <c r="G61" s="116"/>
      <c r="H61" s="116">
        <v>9153100</v>
      </c>
      <c r="I61" s="116">
        <f>17430400-W58</f>
        <v>12130400</v>
      </c>
      <c r="J61" s="116"/>
      <c r="K61" s="116"/>
      <c r="L61" s="361">
        <v>59178810</v>
      </c>
      <c r="M61" s="362"/>
      <c r="N61" s="363"/>
      <c r="O61" s="116">
        <v>7807167</v>
      </c>
      <c r="P61" s="116"/>
      <c r="Q61" s="116">
        <v>2120000</v>
      </c>
      <c r="R61" s="116">
        <v>1086500</v>
      </c>
      <c r="S61" s="116">
        <v>2470523</v>
      </c>
      <c r="T61" s="116"/>
      <c r="U61" s="116"/>
      <c r="V61" s="116"/>
      <c r="W61" s="114"/>
      <c r="X61" s="58"/>
    </row>
    <row r="62" spans="1:24" s="117" customFormat="1" ht="15.6" customHeight="1" thickTop="1" x14ac:dyDescent="0.25">
      <c r="C62" s="118"/>
      <c r="D62" s="131" t="s">
        <v>139</v>
      </c>
      <c r="E62" s="132"/>
      <c r="F62" s="132"/>
      <c r="G62" s="132"/>
      <c r="H62" s="132">
        <f>-250000/H61</f>
        <v>-2.7313150735816281E-2</v>
      </c>
      <c r="I62" s="132">
        <f>(I60-I61)/I61</f>
        <v>9.8306733496010018E-2</v>
      </c>
      <c r="J62" s="132"/>
      <c r="K62" s="132"/>
      <c r="L62" s="352">
        <f>(L60-L61)/L61</f>
        <v>3.9662129062751576E-3</v>
      </c>
      <c r="M62" s="353"/>
      <c r="N62" s="354"/>
      <c r="O62" s="132">
        <f>(O60-O61)/O61</f>
        <v>-5.213404683158436E-2</v>
      </c>
      <c r="P62" s="132"/>
      <c r="Q62" s="132">
        <f>-(Q61-Q60)/Q61</f>
        <v>0</v>
      </c>
      <c r="R62" s="132">
        <f>(R61-R60)/R61</f>
        <v>0</v>
      </c>
      <c r="S62" s="132">
        <f>(S60-S61)/S61</f>
        <v>6.9743714185215105E-2</v>
      </c>
      <c r="T62" s="132"/>
      <c r="U62" s="132"/>
      <c r="V62" s="132"/>
      <c r="W62" s="133"/>
      <c r="X62" s="119"/>
    </row>
    <row r="63" spans="1:24" s="134" customFormat="1" ht="15.6" customHeight="1" thickBot="1" x14ac:dyDescent="0.3">
      <c r="C63" s="135"/>
      <c r="D63" s="135"/>
      <c r="L63" s="136"/>
      <c r="M63" s="136"/>
      <c r="N63" s="136"/>
      <c r="W63" s="137"/>
      <c r="X63" s="137"/>
    </row>
    <row r="64" spans="1:24" ht="66" customHeight="1" thickTop="1" thickBot="1" x14ac:dyDescent="0.3">
      <c r="B64" s="2"/>
      <c r="C64" s="123"/>
      <c r="D64" s="123"/>
      <c r="E64" s="124"/>
      <c r="F64" s="383" t="s">
        <v>129</v>
      </c>
      <c r="G64" s="383"/>
      <c r="H64" s="126"/>
      <c r="I64" s="124"/>
      <c r="J64" s="124"/>
      <c r="K64" s="127"/>
      <c r="L64" s="355" t="s">
        <v>128</v>
      </c>
      <c r="M64" s="355"/>
      <c r="N64" s="355"/>
      <c r="O64" s="126"/>
      <c r="P64" s="124"/>
      <c r="Q64" s="124"/>
      <c r="R64" s="124"/>
      <c r="S64" s="124"/>
      <c r="T64" s="124"/>
      <c r="U64" s="124"/>
      <c r="W64" s="75">
        <f>W60-132244377</f>
        <v>-0.15000000596046448</v>
      </c>
      <c r="X64" s="138"/>
    </row>
    <row r="65" spans="1:24" ht="55.9" customHeight="1" thickTop="1" thickBot="1" x14ac:dyDescent="0.3">
      <c r="A65" s="125"/>
      <c r="B65" s="2"/>
      <c r="C65" s="123"/>
      <c r="D65" s="123"/>
      <c r="E65" s="124"/>
      <c r="F65" s="80" t="s">
        <v>130</v>
      </c>
      <c r="G65" s="80" t="s">
        <v>132</v>
      </c>
      <c r="H65" s="126"/>
      <c r="I65" s="124"/>
      <c r="J65" s="124"/>
      <c r="K65" s="128"/>
      <c r="L65" s="381" t="s">
        <v>131</v>
      </c>
      <c r="M65" s="381"/>
      <c r="N65" s="79" t="s">
        <v>126</v>
      </c>
      <c r="O65" s="126"/>
      <c r="P65" s="124"/>
      <c r="Q65" s="124"/>
      <c r="R65" s="124"/>
      <c r="S65" s="124"/>
      <c r="T65" s="124"/>
      <c r="U65" s="124"/>
      <c r="X65" s="138"/>
    </row>
    <row r="66" spans="1:24" ht="15" customHeight="1" thickTop="1" thickBot="1" x14ac:dyDescent="0.3">
      <c r="B66" s="2"/>
      <c r="C66" s="123"/>
      <c r="D66" s="123"/>
      <c r="E66" s="124"/>
      <c r="F66" s="108">
        <f>O11+O13+Q11+Q13+R11+L24+L25+S22+S23+S25+L29+O29+S29+L34+L31+L32+L39+L40+L41</f>
        <v>72119750</v>
      </c>
      <c r="G66" s="107">
        <f>F66/W60</f>
        <v>0.54535211037216968</v>
      </c>
      <c r="H66" s="129"/>
      <c r="I66" s="62"/>
      <c r="J66" s="62"/>
      <c r="K66" s="130"/>
      <c r="L66" s="382">
        <f>L60+O60+P60+Q60+R60+S60+U60*0.4</f>
        <v>78524800.000000015</v>
      </c>
      <c r="M66" s="382"/>
      <c r="N66" s="107">
        <f>L66/W60</f>
        <v>0.59378554968025488</v>
      </c>
      <c r="O66" s="129"/>
      <c r="P66" s="62"/>
      <c r="Q66" s="62"/>
      <c r="R66" s="62"/>
      <c r="S66" s="62"/>
      <c r="T66" s="62"/>
      <c r="U66" s="62"/>
      <c r="V66" s="139"/>
      <c r="W66" s="140"/>
      <c r="X66" s="141"/>
    </row>
    <row r="67" spans="1:24" ht="15.75" thickTop="1" x14ac:dyDescent="0.25">
      <c r="A67" s="120"/>
      <c r="B67" s="19"/>
      <c r="C67" s="121"/>
      <c r="D67" s="122"/>
      <c r="E67" s="28"/>
      <c r="F67" s="62"/>
      <c r="G67" s="62"/>
      <c r="H67" s="60"/>
      <c r="I67" s="60"/>
      <c r="J67" s="60"/>
      <c r="K67" s="62"/>
      <c r="L67" s="62"/>
      <c r="M67" s="62"/>
      <c r="N67" s="63"/>
      <c r="O67" s="28"/>
      <c r="P67" s="28"/>
      <c r="Q67" s="28"/>
      <c r="R67" s="28"/>
      <c r="S67" s="28"/>
      <c r="T67" s="28"/>
      <c r="U67" s="28"/>
      <c r="V67" s="11"/>
      <c r="W67" s="76"/>
    </row>
    <row r="68" spans="1:24" x14ac:dyDescent="0.25">
      <c r="A68" s="5"/>
      <c r="B68" s="4"/>
      <c r="C68" s="59"/>
      <c r="D68" s="64"/>
      <c r="E68" s="65"/>
      <c r="F68" s="62"/>
      <c r="G68" s="60"/>
      <c r="H68" s="60"/>
      <c r="I68" s="60"/>
      <c r="J68" s="60"/>
      <c r="K68" s="60"/>
      <c r="L68" s="60"/>
      <c r="M68" s="60"/>
      <c r="N68" s="61"/>
      <c r="O68" s="28"/>
      <c r="P68" s="28"/>
      <c r="Q68" s="28"/>
      <c r="R68" s="28"/>
      <c r="S68" s="28"/>
      <c r="T68" s="28"/>
      <c r="U68" s="28"/>
      <c r="V68" s="11"/>
      <c r="W68" s="76"/>
    </row>
    <row r="69" spans="1:24" x14ac:dyDescent="0.25">
      <c r="A69" s="5"/>
      <c r="B69" s="4"/>
      <c r="C69" s="59"/>
      <c r="D69" s="64"/>
      <c r="E69" s="65"/>
      <c r="F69" s="62"/>
      <c r="G69" s="60"/>
      <c r="H69" s="60"/>
      <c r="I69" s="60"/>
      <c r="J69" s="60"/>
      <c r="K69" s="60"/>
      <c r="L69" s="60"/>
      <c r="M69" s="60"/>
      <c r="N69" s="61"/>
      <c r="O69" s="28"/>
      <c r="P69" s="28"/>
      <c r="Q69" s="28"/>
      <c r="R69" s="28"/>
      <c r="S69" s="28"/>
      <c r="T69" s="28"/>
      <c r="U69" s="28"/>
      <c r="V69" s="11"/>
      <c r="W69" s="76"/>
    </row>
    <row r="70" spans="1:24" x14ac:dyDescent="0.25">
      <c r="A70" s="5"/>
      <c r="B70" s="4"/>
      <c r="C70" s="59"/>
      <c r="D70" s="64"/>
      <c r="E70" s="65"/>
      <c r="F70" s="62"/>
      <c r="G70" s="62"/>
      <c r="H70" s="62"/>
      <c r="I70" s="68"/>
      <c r="J70" s="62"/>
      <c r="K70" s="62"/>
      <c r="L70" s="62"/>
      <c r="M70" s="62"/>
      <c r="N70" s="63"/>
      <c r="O70" s="28"/>
      <c r="P70" s="28"/>
      <c r="Q70" s="28"/>
      <c r="R70" s="28"/>
      <c r="S70" s="28"/>
      <c r="T70" s="28"/>
      <c r="U70" s="28"/>
      <c r="V70" s="11"/>
      <c r="W70" s="76"/>
    </row>
    <row r="71" spans="1:24" x14ac:dyDescent="0.25">
      <c r="A71" s="5"/>
      <c r="B71" s="4"/>
      <c r="C71" s="59"/>
      <c r="D71" s="64"/>
      <c r="E71" s="65"/>
      <c r="F71" s="62"/>
      <c r="G71" s="62"/>
      <c r="H71" s="62"/>
      <c r="I71" s="62"/>
      <c r="J71" s="62"/>
      <c r="K71" s="62"/>
      <c r="L71" s="62"/>
      <c r="M71" s="62"/>
      <c r="N71" s="63"/>
      <c r="O71" s="28"/>
      <c r="P71" s="28"/>
      <c r="Q71" s="28"/>
      <c r="R71" s="28"/>
      <c r="S71" s="28"/>
      <c r="T71" s="28"/>
      <c r="U71" s="28"/>
      <c r="V71" s="11"/>
      <c r="W71" s="76"/>
    </row>
    <row r="72" spans="1:24" x14ac:dyDescent="0.25">
      <c r="A72" s="5"/>
      <c r="B72" s="4"/>
      <c r="C72" s="59"/>
      <c r="D72" s="64"/>
      <c r="E72" s="65"/>
      <c r="F72" s="62"/>
      <c r="G72" s="62"/>
      <c r="H72" s="62"/>
      <c r="I72" s="62"/>
      <c r="J72" s="62"/>
      <c r="K72" s="62"/>
      <c r="L72" s="62"/>
      <c r="M72" s="62"/>
      <c r="N72" s="63"/>
      <c r="O72" s="28"/>
      <c r="P72" s="28"/>
      <c r="Q72" s="28"/>
      <c r="R72" s="28"/>
      <c r="S72" s="28"/>
      <c r="T72" s="28"/>
      <c r="U72" s="28"/>
      <c r="V72" s="11"/>
      <c r="W72" s="76"/>
    </row>
    <row r="73" spans="1:24" x14ac:dyDescent="0.25">
      <c r="A73" s="5"/>
      <c r="B73" s="4"/>
      <c r="C73" s="59"/>
      <c r="D73" s="64"/>
      <c r="E73" s="65"/>
      <c r="F73" s="62"/>
      <c r="G73" s="62"/>
      <c r="H73" s="62"/>
      <c r="I73" s="62"/>
      <c r="J73" s="62"/>
      <c r="K73" s="62"/>
      <c r="L73" s="62"/>
      <c r="M73" s="62"/>
      <c r="N73" s="63"/>
      <c r="O73" s="28"/>
      <c r="P73" s="28"/>
      <c r="Q73" s="28"/>
      <c r="R73" s="28"/>
      <c r="S73" s="28"/>
      <c r="T73" s="28"/>
      <c r="U73" s="28"/>
      <c r="V73" s="11"/>
      <c r="W73" s="76"/>
    </row>
    <row r="74" spans="1:24" x14ac:dyDescent="0.25">
      <c r="A74" s="5"/>
      <c r="B74" s="4"/>
      <c r="C74" s="59"/>
      <c r="D74" s="64"/>
      <c r="E74" s="65"/>
      <c r="F74" s="62"/>
      <c r="G74" s="62"/>
      <c r="H74" s="62"/>
      <c r="I74" s="62"/>
      <c r="J74" s="62"/>
      <c r="K74" s="62"/>
      <c r="L74" s="62"/>
      <c r="M74" s="62"/>
      <c r="N74" s="63"/>
      <c r="O74" s="28"/>
      <c r="P74" s="28"/>
      <c r="Q74" s="28"/>
      <c r="R74" s="28"/>
      <c r="S74" s="28"/>
      <c r="T74" s="28"/>
      <c r="U74" s="28"/>
      <c r="V74" s="11"/>
      <c r="W74" s="76"/>
    </row>
    <row r="75" spans="1:24" ht="15.75" x14ac:dyDescent="0.25">
      <c r="A75" s="5"/>
      <c r="B75" s="4"/>
      <c r="C75" s="59"/>
      <c r="D75" s="66"/>
      <c r="E75" s="67"/>
      <c r="F75" s="62"/>
      <c r="G75" s="62">
        <f>SUM(G62:G74)</f>
        <v>0.54535211037216968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11"/>
      <c r="W75" s="76"/>
    </row>
  </sheetData>
  <mergeCells count="51">
    <mergeCell ref="L65:M65"/>
    <mergeCell ref="L66:M66"/>
    <mergeCell ref="F64:G64"/>
    <mergeCell ref="X56:X57"/>
    <mergeCell ref="X31:X32"/>
    <mergeCell ref="X33:X36"/>
    <mergeCell ref="X38:X41"/>
    <mergeCell ref="X45:X48"/>
    <mergeCell ref="X49:X53"/>
    <mergeCell ref="L56:N56"/>
    <mergeCell ref="L49:N49"/>
    <mergeCell ref="L51:N51"/>
    <mergeCell ref="L52:N52"/>
    <mergeCell ref="L53:N53"/>
    <mergeCell ref="L55:N55"/>
    <mergeCell ref="L57:N57"/>
    <mergeCell ref="L38:N38"/>
    <mergeCell ref="L39:N39"/>
    <mergeCell ref="X3:X6"/>
    <mergeCell ref="X7:X9"/>
    <mergeCell ref="X10:X13"/>
    <mergeCell ref="X17:X20"/>
    <mergeCell ref="X21:X25"/>
    <mergeCell ref="L25:N25"/>
    <mergeCell ref="L29:N29"/>
    <mergeCell ref="L31:N31"/>
    <mergeCell ref="L32:N32"/>
    <mergeCell ref="L34:N34"/>
    <mergeCell ref="L35:N35"/>
    <mergeCell ref="T1:V1"/>
    <mergeCell ref="A2:B2"/>
    <mergeCell ref="L22:N22"/>
    <mergeCell ref="L23:N23"/>
    <mergeCell ref="L24:N24"/>
    <mergeCell ref="O1:S1"/>
    <mergeCell ref="A1:C1"/>
    <mergeCell ref="E1:G1"/>
    <mergeCell ref="H1:I1"/>
    <mergeCell ref="J1:K1"/>
    <mergeCell ref="L1:N1"/>
    <mergeCell ref="L6:N6"/>
    <mergeCell ref="L62:N62"/>
    <mergeCell ref="L64:N64"/>
    <mergeCell ref="C45:C46"/>
    <mergeCell ref="L40:N40"/>
    <mergeCell ref="L41:N41"/>
    <mergeCell ref="L42:N42"/>
    <mergeCell ref="L43:N43"/>
    <mergeCell ref="L61:N61"/>
    <mergeCell ref="L58:N58"/>
    <mergeCell ref="L59:N59"/>
  </mergeCells>
  <dataValidations count="2">
    <dataValidation type="list" allowBlank="1" showInputMessage="1" showErrorMessage="1" sqref="E64:F75 G65:G75 O60:V60 H60:L60 E3:G60">
      <formula1>list3</formula1>
    </dataValidation>
    <dataValidation type="list" allowBlank="1" showInputMessage="1" showErrorMessage="1" sqref="O64:X75 H64:J75 K64:K65 O34:O59 T3:U11 P3:S59 L64 H3:L59 M33:O33 V3:V59 M36:N37 T12 M26:N28 M30:O30 X3 X7 X10 X14:X17 X21 X26:X31 X33 X37:X38 X42:X45 X49:X50 X54:X56 M3:N3 L66 K67:N75 N66 T13:U59 O3:O29 O31:O32 W3:W60 X58:X60 M5:N5 M7:N21">
      <formula1>list1</formula1>
    </dataValidation>
  </dataValidations>
  <printOptions horizontalCentered="1" verticalCentered="1"/>
  <pageMargins left="0.19685039370078741" right="0.15748031496062992" top="0.19685039370078741" bottom="0.19685039370078741" header="0.23622047244094491" footer="0.23622047244094491"/>
  <pageSetup paperSize="8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3 additional contribution</vt:lpstr>
      <vt:lpstr>EU contribution</vt:lpstr>
      <vt:lpstr>'EU contribution'!Print_Area</vt:lpstr>
      <vt:lpstr>'table 3 additional contribution'!Print_Area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cgeorgiou</dc:creator>
  <cp:lastModifiedBy>Mavrommatis  Yiannos</cp:lastModifiedBy>
  <cp:lastPrinted>2019-07-15T10:23:36Z</cp:lastPrinted>
  <dcterms:created xsi:type="dcterms:W3CDTF">2014-01-29T07:29:26Z</dcterms:created>
  <dcterms:modified xsi:type="dcterms:W3CDTF">2019-07-15T11:15:46Z</dcterms:modified>
</cp:coreProperties>
</file>